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va-GonzalezL\Downloads\"/>
    </mc:Choice>
  </mc:AlternateContent>
  <bookViews>
    <workbookView xWindow="0" yWindow="0" windowWidth="28800" windowHeight="12300"/>
  </bookViews>
  <sheets>
    <sheet name="Before Taxes" sheetId="1" r:id="rId1"/>
    <sheet name="After Taxes + Expens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G15" i="1"/>
  <c r="G10" i="1"/>
  <c r="G11" i="1"/>
  <c r="G12" i="1"/>
  <c r="G13" i="1"/>
  <c r="G14" i="1"/>
  <c r="F12" i="1"/>
  <c r="E12" i="1"/>
  <c r="D12" i="1"/>
  <c r="C12" i="1"/>
  <c r="C14" i="1"/>
  <c r="D14" i="1"/>
  <c r="E14" i="1"/>
  <c r="F14" i="1"/>
  <c r="R15" i="2"/>
  <c r="S15" i="2" s="1"/>
  <c r="R10" i="2"/>
  <c r="R11" i="2"/>
  <c r="R12" i="2"/>
  <c r="S12" i="2" s="1"/>
  <c r="R13" i="2"/>
  <c r="S13" i="2" s="1"/>
  <c r="R14" i="2"/>
  <c r="R9" i="2"/>
  <c r="S10" i="2"/>
  <c r="S11" i="2"/>
  <c r="S14" i="2"/>
  <c r="Q10" i="2"/>
  <c r="Q11" i="2"/>
  <c r="Q12" i="2"/>
  <c r="Q13" i="2"/>
  <c r="Q14" i="2"/>
  <c r="P10" i="2"/>
  <c r="P11" i="2"/>
  <c r="P12" i="2"/>
  <c r="P13" i="2"/>
  <c r="P14" i="2"/>
  <c r="P9" i="2"/>
  <c r="M10" i="2"/>
  <c r="M11" i="2"/>
  <c r="M12" i="2"/>
  <c r="M13" i="2"/>
  <c r="M14" i="2"/>
  <c r="O10" i="2"/>
  <c r="O11" i="2"/>
  <c r="O12" i="2"/>
  <c r="O13" i="2"/>
  <c r="O14" i="2"/>
  <c r="N10" i="2"/>
  <c r="N11" i="2"/>
  <c r="N12" i="2"/>
  <c r="N13" i="2"/>
  <c r="N14" i="2"/>
  <c r="N9" i="2"/>
  <c r="L15" i="2"/>
  <c r="L10" i="2"/>
  <c r="L11" i="2"/>
  <c r="L12" i="2"/>
  <c r="L13" i="2"/>
  <c r="L14" i="2"/>
  <c r="L9" i="2"/>
  <c r="K12" i="2"/>
  <c r="K13" i="2"/>
  <c r="K14" i="2"/>
  <c r="J11" i="2"/>
  <c r="J12" i="2"/>
  <c r="J13" i="2"/>
  <c r="J14" i="2"/>
  <c r="J10" i="2"/>
  <c r="J9" i="2"/>
  <c r="I14" i="2"/>
  <c r="I12" i="2"/>
  <c r="H11" i="2"/>
  <c r="H12" i="2"/>
  <c r="H10" i="2"/>
  <c r="H9" i="2"/>
  <c r="G12" i="2"/>
  <c r="F12" i="2"/>
  <c r="E12" i="2"/>
  <c r="D12" i="2"/>
  <c r="C12" i="2"/>
  <c r="C14" i="2"/>
  <c r="D14" i="2" s="1"/>
  <c r="G14" i="2"/>
  <c r="F14" i="2" l="1"/>
  <c r="H14" i="2" s="1"/>
  <c r="E14" i="2"/>
  <c r="Q9" i="2"/>
  <c r="O9" i="2"/>
  <c r="K9" i="2"/>
  <c r="I9" i="2"/>
  <c r="F9" i="2"/>
  <c r="M9" i="2" s="1"/>
  <c r="E9" i="2"/>
  <c r="D9" i="2"/>
  <c r="C10" i="2"/>
  <c r="E10" i="2" s="1"/>
  <c r="C11" i="2"/>
  <c r="E11" i="2" s="1"/>
  <c r="C13" i="2"/>
  <c r="E13" i="2" s="1"/>
  <c r="C15" i="2"/>
  <c r="E15" i="2" s="1"/>
  <c r="C16" i="2"/>
  <c r="D16" i="2" s="1"/>
  <c r="C9" i="2"/>
  <c r="B16" i="2"/>
  <c r="G16" i="2" s="1"/>
  <c r="G15" i="2"/>
  <c r="G13" i="2"/>
  <c r="G11" i="2"/>
  <c r="G10" i="2"/>
  <c r="G9" i="2"/>
  <c r="D15" i="2" l="1"/>
  <c r="F16" i="2"/>
  <c r="D13" i="2"/>
  <c r="F15" i="2"/>
  <c r="D11" i="2"/>
  <c r="F13" i="2"/>
  <c r="E16" i="2"/>
  <c r="F11" i="2"/>
  <c r="F10" i="2"/>
  <c r="D10" i="2"/>
  <c r="S9" i="2"/>
  <c r="N16" i="2"/>
  <c r="O16" i="2" s="1"/>
  <c r="I10" i="1"/>
  <c r="J10" i="1" s="1"/>
  <c r="F9" i="1"/>
  <c r="E9" i="1"/>
  <c r="D9" i="1"/>
  <c r="C9" i="1"/>
  <c r="K10" i="1"/>
  <c r="L10" i="1" s="1"/>
  <c r="O10" i="1"/>
  <c r="P10" i="1" s="1"/>
  <c r="F11" i="1"/>
  <c r="F13" i="1"/>
  <c r="F15" i="1"/>
  <c r="F10" i="1"/>
  <c r="E11" i="1"/>
  <c r="K11" i="1" s="1"/>
  <c r="L11" i="1" s="1"/>
  <c r="E13" i="1"/>
  <c r="E15" i="1"/>
  <c r="O15" i="1" s="1"/>
  <c r="P15" i="1" s="1"/>
  <c r="D11" i="1"/>
  <c r="D13" i="1"/>
  <c r="D15" i="1"/>
  <c r="C11" i="1"/>
  <c r="C13" i="1"/>
  <c r="C15" i="1"/>
  <c r="E10" i="1"/>
  <c r="D10" i="1"/>
  <c r="C10" i="1"/>
  <c r="B16" i="1"/>
  <c r="F16" i="1" s="1"/>
  <c r="P16" i="2" l="1"/>
  <c r="Q16" i="2" s="1"/>
  <c r="R16" i="2"/>
  <c r="L16" i="2"/>
  <c r="H9" i="1"/>
  <c r="G9" i="1"/>
  <c r="I13" i="1"/>
  <c r="J13" i="1" s="1"/>
  <c r="K13" i="1"/>
  <c r="L13" i="1" s="1"/>
  <c r="I15" i="1"/>
  <c r="J15" i="1" s="1"/>
  <c r="I11" i="1"/>
  <c r="J11" i="1" s="1"/>
  <c r="O13" i="1"/>
  <c r="P13" i="1" s="1"/>
  <c r="M13" i="1"/>
  <c r="N13" i="1" s="1"/>
  <c r="H13" i="2"/>
  <c r="I13" i="2" s="1"/>
  <c r="S16" i="2"/>
  <c r="M16" i="2"/>
  <c r="J16" i="2"/>
  <c r="K16" i="2" s="1"/>
  <c r="H16" i="2"/>
  <c r="I16" i="2" s="1"/>
  <c r="I11" i="2"/>
  <c r="K10" i="2"/>
  <c r="I10" i="2"/>
  <c r="P15" i="2"/>
  <c r="Q15" i="2" s="1"/>
  <c r="J15" i="2"/>
  <c r="K15" i="2" s="1"/>
  <c r="N15" i="2"/>
  <c r="O15" i="2" s="1"/>
  <c r="M15" i="2"/>
  <c r="H15" i="2"/>
  <c r="I15" i="2" s="1"/>
  <c r="K11" i="2"/>
  <c r="I9" i="1"/>
  <c r="J9" i="1" s="1"/>
  <c r="O9" i="1"/>
  <c r="P9" i="1" s="1"/>
  <c r="M9" i="1"/>
  <c r="N9" i="1" s="1"/>
  <c r="K9" i="1"/>
  <c r="L9" i="1" s="1"/>
  <c r="O11" i="1"/>
  <c r="P11" i="1" s="1"/>
  <c r="M15" i="1"/>
  <c r="N15" i="1" s="1"/>
  <c r="M10" i="1"/>
  <c r="N10" i="1" s="1"/>
  <c r="K15" i="1"/>
  <c r="L15" i="1" s="1"/>
  <c r="M11" i="1"/>
  <c r="N11" i="1" s="1"/>
  <c r="C16" i="1"/>
  <c r="E16" i="1"/>
  <c r="D16" i="1"/>
  <c r="I16" i="1" l="1"/>
  <c r="J16" i="1" s="1"/>
  <c r="H16" i="1"/>
  <c r="G16" i="1"/>
  <c r="K16" i="1"/>
  <c r="L16" i="1" s="1"/>
  <c r="M16" i="1"/>
  <c r="N16" i="1" s="1"/>
  <c r="O16" i="1"/>
  <c r="P16" i="1" s="1"/>
</calcChain>
</file>

<file path=xl/sharedStrings.xml><?xml version="1.0" encoding="utf-8"?>
<sst xmlns="http://schemas.openxmlformats.org/spreadsheetml/2006/main" count="41" uniqueCount="27">
  <si>
    <t>Input Your Salary</t>
  </si>
  <si>
    <t>Median US Salary</t>
  </si>
  <si>
    <t>Salary Per Year</t>
  </si>
  <si>
    <t>Per Month</t>
  </si>
  <si>
    <t xml:space="preserve"> Per Hour</t>
  </si>
  <si>
    <t>Per Week</t>
  </si>
  <si>
    <t>% of Median Salary</t>
  </si>
  <si>
    <t>How many hour would it take to buy/Afford?</t>
  </si>
  <si>
    <t>TNFG Salary  Per HR Calculator</t>
  </si>
  <si>
    <t>AVG.NC
in Days</t>
  </si>
  <si>
    <t>AVG.W
in Days</t>
  </si>
  <si>
    <t>AVG.Home
in Years</t>
  </si>
  <si>
    <t>After Taxes
+ Expenses (73%)</t>
  </si>
  <si>
    <t>AVG.NC
in Yrs</t>
  </si>
  <si>
    <t>Avg. Nike
Shoes in hrs</t>
  </si>
  <si>
    <t>Avg. Date Night in hrs</t>
  </si>
  <si>
    <t>Two-Weeks in Europe for 1 in hrs</t>
  </si>
  <si>
    <t>Avg. New Car
in hrs</t>
  </si>
  <si>
    <t>Avg. Wedding
in hrs</t>
  </si>
  <si>
    <t>Median Home as of Q4 2022 *adj hrs</t>
  </si>
  <si>
    <t>AVG.Home
in Yrs</t>
  </si>
  <si>
    <t>AVG.W
in Yrs</t>
  </si>
  <si>
    <t>Travel
in Days</t>
  </si>
  <si>
    <t>Avg.D
in Days</t>
  </si>
  <si>
    <t>Avg.N
in Days</t>
  </si>
  <si>
    <t>Travel in Days</t>
  </si>
  <si>
    <t>Median Home
as of Q4 2022
in Adj.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</si>
</sst>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72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rgb="FFFDA3A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6" fillId="10" borderId="1" applyNumberFormat="0" applyAlignment="0" applyProtection="0"/>
  </cellStyleXfs>
  <cellXfs count="40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5" fontId="2" fillId="2" borderId="1" xfId="2" applyNumberForma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/>
    <xf numFmtId="165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7" borderId="0" xfId="0" applyFill="1"/>
    <xf numFmtId="0" fontId="3" fillId="7" borderId="0" xfId="0" applyFont="1" applyFill="1"/>
    <xf numFmtId="164" fontId="0" fillId="7" borderId="0" xfId="0" applyNumberFormat="1" applyFill="1" applyAlignment="1">
      <alignment horizontal="center" vertical="center"/>
    </xf>
    <xf numFmtId="164" fontId="0" fillId="7" borderId="0" xfId="0" applyNumberFormat="1" applyFill="1"/>
    <xf numFmtId="0" fontId="0" fillId="7" borderId="0" xfId="0" applyFill="1" applyAlignment="1">
      <alignment horizontal="center" vertical="center"/>
    </xf>
    <xf numFmtId="165" fontId="2" fillId="2" borderId="1" xfId="2" applyNumberFormat="1"/>
    <xf numFmtId="0" fontId="3" fillId="6" borderId="0" xfId="6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1" applyNumberFormat="1" applyFont="1" applyAlignment="1">
      <alignment horizontal="center" vertical="center"/>
    </xf>
    <xf numFmtId="0" fontId="3" fillId="8" borderId="0" xfId="0" applyFont="1" applyFill="1" applyAlignment="1">
      <alignment horizontal="center" vertical="center" wrapText="1"/>
    </xf>
    <xf numFmtId="1" fontId="0" fillId="8" borderId="0" xfId="1" applyNumberFormat="1" applyFont="1" applyFill="1" applyAlignment="1">
      <alignment horizontal="center" vertical="center"/>
    </xf>
    <xf numFmtId="0" fontId="3" fillId="8" borderId="0" xfId="5" applyFont="1" applyFill="1" applyAlignment="1">
      <alignment horizontal="center" vertical="center" wrapText="1"/>
    </xf>
    <xf numFmtId="164" fontId="0" fillId="9" borderId="0" xfId="0" applyNumberForma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6" fillId="10" borderId="1" xfId="7" applyAlignment="1">
      <alignment horizontal="center" vertical="center" wrapText="1"/>
    </xf>
    <xf numFmtId="1" fontId="1" fillId="4" borderId="0" xfId="4" applyNumberFormat="1" applyAlignment="1">
      <alignment horizontal="center" vertical="center"/>
    </xf>
    <xf numFmtId="2" fontId="6" fillId="10" borderId="1" xfId="7" applyNumberFormat="1" applyAlignment="1">
      <alignment horizontal="center" vertical="center"/>
    </xf>
    <xf numFmtId="2" fontId="6" fillId="13" borderId="1" xfId="7" applyNumberFormat="1" applyFill="1" applyAlignment="1">
      <alignment horizontal="center" vertical="center"/>
    </xf>
    <xf numFmtId="0" fontId="4" fillId="4" borderId="0" xfId="4" applyFont="1" applyAlignment="1">
      <alignment horizontal="center" vertical="center"/>
    </xf>
    <xf numFmtId="164" fontId="5" fillId="3" borderId="0" xfId="3" applyNumberFormat="1" applyFont="1" applyAlignment="1">
      <alignment horizontal="center" vertical="center"/>
    </xf>
    <xf numFmtId="164" fontId="7" fillId="11" borderId="0" xfId="3" applyNumberFormat="1" applyFont="1" applyFill="1" applyAlignment="1">
      <alignment horizontal="center" vertical="center"/>
    </xf>
    <xf numFmtId="0" fontId="4" fillId="12" borderId="0" xfId="4" applyFont="1" applyFill="1" applyAlignment="1">
      <alignment horizontal="center" vertical="center"/>
    </xf>
    <xf numFmtId="164" fontId="5" fillId="7" borderId="0" xfId="3" applyNumberFormat="1" applyFont="1" applyFill="1" applyAlignment="1">
      <alignment horizontal="center" vertical="center"/>
    </xf>
    <xf numFmtId="164" fontId="0" fillId="7" borderId="0" xfId="0" applyNumberFormat="1" applyFill="1" applyAlignment="1">
      <alignment horizontal="left" vertical="center"/>
    </xf>
    <xf numFmtId="165" fontId="0" fillId="7" borderId="0" xfId="0" applyNumberFormat="1" applyFill="1"/>
    <xf numFmtId="0" fontId="4" fillId="7" borderId="0" xfId="4" applyFont="1" applyFill="1" applyAlignment="1">
      <alignment horizontal="center" vertical="center"/>
    </xf>
    <xf numFmtId="164" fontId="7" fillId="7" borderId="0" xfId="3" applyNumberFormat="1" applyFont="1" applyFill="1" applyAlignment="1">
      <alignment horizontal="center" vertical="center"/>
    </xf>
  </cellXfs>
  <cellStyles count="8">
    <cellStyle name="20% - Accent1" xfId="3" builtinId="30"/>
    <cellStyle name="20% - Accent2" xfId="4" builtinId="34"/>
    <cellStyle name="20% - Accent3" xfId="5" builtinId="38"/>
    <cellStyle name="40% - Accent3" xfId="6" builtinId="39"/>
    <cellStyle name="Calculation" xfId="2" builtinId="22"/>
    <cellStyle name="Comma" xfId="1" builtinId="3"/>
    <cellStyle name="Input" xfId="7" builtinId="20"/>
    <cellStyle name="Normal" xfId="0" builtinId="0"/>
  </cellStyles>
  <dxfs count="0"/>
  <tableStyles count="0" defaultTableStyle="TableStyleMedium2" defaultPivotStyle="PivotStyleLight16"/>
  <colors>
    <mruColors>
      <color rgb="FFFDA3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zoomScale="110" zoomScaleNormal="110" workbookViewId="0">
      <selection activeCell="C4" sqref="C4"/>
    </sheetView>
  </sheetViews>
  <sheetFormatPr defaultRowHeight="15" x14ac:dyDescent="0.25"/>
  <cols>
    <col min="1" max="1" width="2.28515625" style="13" customWidth="1"/>
    <col min="2" max="2" width="20.140625" style="2" customWidth="1"/>
    <col min="3" max="3" width="15.7109375" style="1" customWidth="1"/>
    <col min="4" max="4" width="13.85546875" style="9" customWidth="1"/>
    <col min="5" max="5" width="12.5703125" style="9" customWidth="1"/>
    <col min="6" max="7" width="13.5703125" customWidth="1"/>
    <col min="8" max="8" width="13.28515625" customWidth="1"/>
    <col min="9" max="9" width="18" customWidth="1"/>
    <col min="10" max="10" width="12.28515625" customWidth="1"/>
    <col min="11" max="11" width="15" customWidth="1"/>
    <col min="12" max="12" width="12.85546875" customWidth="1"/>
    <col min="13" max="13" width="15.7109375" customWidth="1"/>
    <col min="14" max="14" width="12.42578125" customWidth="1"/>
    <col min="15" max="15" width="18.28515625" customWidth="1"/>
    <col min="16" max="16" width="14.28515625" customWidth="1"/>
  </cols>
  <sheetData>
    <row r="1" spans="1:35" s="13" customFormat="1" ht="8.25" customHeight="1" x14ac:dyDescent="0.25">
      <c r="B1" s="15"/>
      <c r="C1" s="16"/>
      <c r="D1" s="17"/>
      <c r="E1" s="17"/>
    </row>
    <row r="2" spans="1:35" ht="92.25" x14ac:dyDescent="0.25">
      <c r="B2" s="32" t="s">
        <v>8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s="13" customFormat="1" ht="16.5" customHeight="1" x14ac:dyDescent="0.25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35" ht="15" customHeight="1" x14ac:dyDescent="0.25">
      <c r="B4" s="3" t="s">
        <v>0</v>
      </c>
      <c r="C4" s="18">
        <v>125000</v>
      </c>
      <c r="D4" s="17"/>
      <c r="E4" s="17"/>
      <c r="F4" s="13"/>
      <c r="G4" s="31" t="s">
        <v>7</v>
      </c>
      <c r="H4" s="31"/>
      <c r="I4" s="31"/>
      <c r="J4" s="31"/>
      <c r="K4" s="31"/>
      <c r="L4" s="31"/>
      <c r="M4" s="31"/>
      <c r="N4" s="31"/>
      <c r="O4" s="31"/>
      <c r="P4" s="31"/>
    </row>
    <row r="5" spans="1:35" ht="15" customHeight="1" x14ac:dyDescent="0.25">
      <c r="B5" s="3" t="s">
        <v>1</v>
      </c>
      <c r="C5" s="8">
        <v>53924</v>
      </c>
      <c r="D5" s="17"/>
      <c r="E5" s="17"/>
      <c r="F5" s="13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35" s="13" customFormat="1" ht="15" customHeight="1" x14ac:dyDescent="0.25">
      <c r="B6" s="36"/>
      <c r="C6" s="37"/>
      <c r="D6" s="17"/>
      <c r="E6" s="17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1:35" x14ac:dyDescent="0.25">
      <c r="B7" s="15"/>
      <c r="C7" s="16"/>
      <c r="D7" s="17"/>
      <c r="E7" s="17"/>
      <c r="F7" s="13"/>
      <c r="G7" s="2">
        <v>110.15</v>
      </c>
      <c r="H7" s="4">
        <v>159</v>
      </c>
      <c r="I7" s="4">
        <v>4000</v>
      </c>
      <c r="J7" s="4"/>
      <c r="K7" s="4">
        <v>49507</v>
      </c>
      <c r="L7" s="4"/>
      <c r="M7" s="4">
        <v>38000</v>
      </c>
      <c r="N7" s="4"/>
      <c r="O7" s="4">
        <v>467700</v>
      </c>
    </row>
    <row r="8" spans="1:35" s="7" customFormat="1" ht="54.75" customHeight="1" x14ac:dyDescent="0.25">
      <c r="A8" s="14"/>
      <c r="B8" s="6" t="s">
        <v>2</v>
      </c>
      <c r="C8" s="6" t="s">
        <v>3</v>
      </c>
      <c r="D8" s="10" t="s">
        <v>5</v>
      </c>
      <c r="E8" s="19" t="s">
        <v>4</v>
      </c>
      <c r="F8" s="12" t="s">
        <v>6</v>
      </c>
      <c r="G8" s="12" t="s">
        <v>14</v>
      </c>
      <c r="H8" s="12" t="s">
        <v>15</v>
      </c>
      <c r="I8" s="12" t="s">
        <v>16</v>
      </c>
      <c r="J8" s="22" t="s">
        <v>25</v>
      </c>
      <c r="K8" s="12" t="s">
        <v>17</v>
      </c>
      <c r="L8" s="22" t="s">
        <v>9</v>
      </c>
      <c r="M8" s="12" t="s">
        <v>18</v>
      </c>
      <c r="N8" s="22" t="s">
        <v>10</v>
      </c>
      <c r="O8" s="12" t="s">
        <v>26</v>
      </c>
      <c r="P8" s="24" t="s">
        <v>11</v>
      </c>
    </row>
    <row r="9" spans="1:35" s="7" customFormat="1" ht="30" customHeight="1" x14ac:dyDescent="0.25">
      <c r="A9" s="14"/>
      <c r="B9" s="4">
        <v>25000</v>
      </c>
      <c r="C9" s="2">
        <f>B9/12</f>
        <v>2083.3333333333335</v>
      </c>
      <c r="D9" s="2">
        <f>B9/52</f>
        <v>480.76923076923077</v>
      </c>
      <c r="E9" s="25">
        <f>B9/2080</f>
        <v>12.01923076923077</v>
      </c>
      <c r="F9" s="11">
        <f>B9/$C$5</f>
        <v>0.46361545879385802</v>
      </c>
      <c r="G9" s="20">
        <f>$G$7/E9</f>
        <v>9.1644799999999993</v>
      </c>
      <c r="H9" s="20">
        <f>$H$7/E9</f>
        <v>13.2288</v>
      </c>
      <c r="I9" s="20">
        <f t="shared" ref="I9" si="0">I7/$E$9</f>
        <v>332.79999999999995</v>
      </c>
      <c r="J9" s="23">
        <f>I9/8</f>
        <v>41.599999999999994</v>
      </c>
      <c r="K9" s="20">
        <f t="shared" ref="H9:O9" si="1">K7/$E$9</f>
        <v>4118.9823999999999</v>
      </c>
      <c r="L9" s="23">
        <f>K9/8</f>
        <v>514.87279999999998</v>
      </c>
      <c r="M9" s="20">
        <f t="shared" si="1"/>
        <v>3161.6</v>
      </c>
      <c r="N9" s="23">
        <f>M9/8</f>
        <v>395.2</v>
      </c>
      <c r="O9" s="20">
        <f t="shared" si="1"/>
        <v>38912.639999999999</v>
      </c>
      <c r="P9" s="23">
        <f>(O9/8)/365</f>
        <v>13.326246575342466</v>
      </c>
    </row>
    <row r="10" spans="1:35" ht="18" customHeight="1" x14ac:dyDescent="0.25">
      <c r="B10" s="4">
        <v>40000</v>
      </c>
      <c r="C10" s="2">
        <f>B10/12</f>
        <v>3333.3333333333335</v>
      </c>
      <c r="D10" s="2">
        <f>B10/52</f>
        <v>769.23076923076928</v>
      </c>
      <c r="E10" s="25">
        <f>B10/2080</f>
        <v>19.23076923076923</v>
      </c>
      <c r="F10" s="11">
        <f>B10/$C$5</f>
        <v>0.74178473407017287</v>
      </c>
      <c r="G10" s="20">
        <f t="shared" ref="G10:G16" si="2">$G$7/E10</f>
        <v>5.7278000000000002</v>
      </c>
      <c r="H10" s="20">
        <f t="shared" ref="H10:H16" si="3">$H$7/E10</f>
        <v>8.2680000000000007</v>
      </c>
      <c r="I10" s="21">
        <f t="shared" ref="I10" si="4">I7/$E$10</f>
        <v>208</v>
      </c>
      <c r="J10" s="23">
        <f>I10/8</f>
        <v>26</v>
      </c>
      <c r="K10" s="21">
        <f t="shared" ref="H10:O10" si="5">K7/$E$10</f>
        <v>2574.364</v>
      </c>
      <c r="L10" s="23">
        <f>K10/8</f>
        <v>321.7955</v>
      </c>
      <c r="M10" s="21">
        <f t="shared" si="5"/>
        <v>1976</v>
      </c>
      <c r="N10" s="23">
        <f>M10/8</f>
        <v>247</v>
      </c>
      <c r="O10" s="21">
        <f t="shared" si="5"/>
        <v>24320.400000000001</v>
      </c>
      <c r="P10" s="23">
        <f>(O10/8)/365</f>
        <v>8.3289041095890415</v>
      </c>
    </row>
    <row r="11" spans="1:35" ht="21.75" customHeight="1" x14ac:dyDescent="0.25">
      <c r="B11" s="4">
        <v>50000</v>
      </c>
      <c r="C11" s="2">
        <f t="shared" ref="C11:C16" si="6">B11/12</f>
        <v>4166.666666666667</v>
      </c>
      <c r="D11" s="2">
        <f t="shared" ref="D11:D16" si="7">B11/52</f>
        <v>961.53846153846155</v>
      </c>
      <c r="E11" s="25">
        <f t="shared" ref="E11:E16" si="8">B11/2080</f>
        <v>24.03846153846154</v>
      </c>
      <c r="F11" s="11">
        <f t="shared" ref="F11:F16" si="9">B11/$C$5</f>
        <v>0.92723091758771603</v>
      </c>
      <c r="G11" s="20">
        <f t="shared" si="2"/>
        <v>4.5822399999999996</v>
      </c>
      <c r="H11" s="20">
        <f t="shared" si="3"/>
        <v>6.6143999999999998</v>
      </c>
      <c r="I11" s="20">
        <f t="shared" ref="I11" si="10">I7/$E$11</f>
        <v>166.39999999999998</v>
      </c>
      <c r="J11" s="23">
        <f t="shared" ref="J11" si="11">I11/8</f>
        <v>20.799999999999997</v>
      </c>
      <c r="K11" s="20">
        <f t="shared" ref="H11:O11" si="12">K7/$E$11</f>
        <v>2059.4911999999999</v>
      </c>
      <c r="L11" s="23">
        <f t="shared" ref="L11:N16" si="13">K11/8</f>
        <v>257.43639999999999</v>
      </c>
      <c r="M11" s="20">
        <f t="shared" si="12"/>
        <v>1580.8</v>
      </c>
      <c r="N11" s="23">
        <f t="shared" si="13"/>
        <v>197.6</v>
      </c>
      <c r="O11" s="20">
        <f t="shared" si="12"/>
        <v>19456.32</v>
      </c>
      <c r="P11" s="23">
        <f t="shared" ref="P11:P16" si="14">(O11/8)/365</f>
        <v>6.6631232876712332</v>
      </c>
    </row>
    <row r="12" spans="1:35" ht="21.75" customHeight="1" x14ac:dyDescent="0.25">
      <c r="B12" s="4">
        <v>60000</v>
      </c>
      <c r="C12" s="2">
        <f t="shared" si="6"/>
        <v>5000</v>
      </c>
      <c r="D12" s="2">
        <f t="shared" si="7"/>
        <v>1153.8461538461538</v>
      </c>
      <c r="E12" s="25">
        <f t="shared" si="8"/>
        <v>28.846153846153847</v>
      </c>
      <c r="F12" s="11">
        <f t="shared" si="9"/>
        <v>1.1126771011052592</v>
      </c>
      <c r="G12" s="20">
        <f t="shared" si="2"/>
        <v>3.8185333333333333</v>
      </c>
      <c r="H12" s="20">
        <f t="shared" si="3"/>
        <v>5.5119999999999996</v>
      </c>
      <c r="I12" s="20"/>
      <c r="J12" s="23"/>
      <c r="K12" s="20"/>
      <c r="L12" s="23"/>
      <c r="M12" s="20"/>
      <c r="N12" s="23"/>
      <c r="O12" s="20"/>
      <c r="P12" s="23"/>
    </row>
    <row r="13" spans="1:35" ht="21" customHeight="1" x14ac:dyDescent="0.25">
      <c r="B13" s="4">
        <v>72500</v>
      </c>
      <c r="C13" s="2">
        <f t="shared" si="6"/>
        <v>6041.666666666667</v>
      </c>
      <c r="D13" s="2">
        <f t="shared" si="7"/>
        <v>1394.2307692307693</v>
      </c>
      <c r="E13" s="25">
        <f t="shared" si="8"/>
        <v>34.855769230769234</v>
      </c>
      <c r="F13" s="11">
        <f t="shared" si="9"/>
        <v>1.3444848305021884</v>
      </c>
      <c r="G13" s="20">
        <f t="shared" si="2"/>
        <v>3.1601655172413792</v>
      </c>
      <c r="H13" s="20">
        <f t="shared" si="3"/>
        <v>4.5616551724137926</v>
      </c>
      <c r="I13" s="20">
        <f t="shared" ref="I13" si="15">I7/$E$13</f>
        <v>114.75862068965516</v>
      </c>
      <c r="J13" s="23">
        <f t="shared" ref="J13" si="16">I13/8</f>
        <v>14.344827586206895</v>
      </c>
      <c r="K13" s="20">
        <f t="shared" ref="H13:O13" si="17">K7/$E$13</f>
        <v>1420.3387586206895</v>
      </c>
      <c r="L13" s="23">
        <f t="shared" si="13"/>
        <v>177.54234482758619</v>
      </c>
      <c r="M13" s="20">
        <f t="shared" si="17"/>
        <v>1090.206896551724</v>
      </c>
      <c r="N13" s="23">
        <f t="shared" si="13"/>
        <v>136.27586206896549</v>
      </c>
      <c r="O13" s="20">
        <f t="shared" si="17"/>
        <v>13418.15172413793</v>
      </c>
      <c r="P13" s="23">
        <f t="shared" si="14"/>
        <v>4.5952574397732633</v>
      </c>
    </row>
    <row r="14" spans="1:35" ht="21" customHeight="1" x14ac:dyDescent="0.25">
      <c r="B14" s="4">
        <v>80000</v>
      </c>
      <c r="C14" s="2">
        <f t="shared" si="6"/>
        <v>6666.666666666667</v>
      </c>
      <c r="D14" s="2">
        <f t="shared" si="7"/>
        <v>1538.4615384615386</v>
      </c>
      <c r="E14" s="25">
        <f t="shared" si="8"/>
        <v>38.46153846153846</v>
      </c>
      <c r="F14" s="11">
        <f t="shared" si="9"/>
        <v>1.4835694681403457</v>
      </c>
      <c r="G14" s="20">
        <f t="shared" si="2"/>
        <v>2.8639000000000001</v>
      </c>
      <c r="H14" s="20">
        <f t="shared" si="3"/>
        <v>4.1340000000000003</v>
      </c>
      <c r="I14" s="20"/>
      <c r="J14" s="23"/>
      <c r="K14" s="20"/>
      <c r="L14" s="23"/>
      <c r="M14" s="20"/>
      <c r="N14" s="23"/>
      <c r="O14" s="20"/>
      <c r="P14" s="23"/>
    </row>
    <row r="15" spans="1:35" ht="21" customHeight="1" x14ac:dyDescent="0.25">
      <c r="B15" s="4">
        <v>100000</v>
      </c>
      <c r="C15" s="2">
        <f t="shared" si="6"/>
        <v>8333.3333333333339</v>
      </c>
      <c r="D15" s="2">
        <f t="shared" si="7"/>
        <v>1923.0769230769231</v>
      </c>
      <c r="E15" s="25">
        <f t="shared" si="8"/>
        <v>48.07692307692308</v>
      </c>
      <c r="F15" s="11">
        <f t="shared" si="9"/>
        <v>1.8544618351754321</v>
      </c>
      <c r="G15" s="20">
        <f t="shared" si="2"/>
        <v>2.2911199999999998</v>
      </c>
      <c r="H15" s="20">
        <f t="shared" si="3"/>
        <v>3.3071999999999999</v>
      </c>
      <c r="I15" s="20">
        <f t="shared" ref="I15" si="18">I7/$E$15</f>
        <v>83.199999999999989</v>
      </c>
      <c r="J15" s="23">
        <f t="shared" ref="J15" si="19">I15/8</f>
        <v>10.399999999999999</v>
      </c>
      <c r="K15" s="20">
        <f t="shared" ref="H15:O15" si="20">K7/$E$15</f>
        <v>1029.7456</v>
      </c>
      <c r="L15" s="23">
        <f t="shared" si="13"/>
        <v>128.7182</v>
      </c>
      <c r="M15" s="20">
        <f t="shared" si="20"/>
        <v>790.4</v>
      </c>
      <c r="N15" s="23">
        <f t="shared" si="13"/>
        <v>98.8</v>
      </c>
      <c r="O15" s="20">
        <f t="shared" si="20"/>
        <v>9728.16</v>
      </c>
      <c r="P15" s="23">
        <f t="shared" si="14"/>
        <v>3.3315616438356166</v>
      </c>
    </row>
    <row r="16" spans="1:35" ht="21.75" customHeight="1" x14ac:dyDescent="0.25">
      <c r="B16" s="5">
        <f>C4</f>
        <v>125000</v>
      </c>
      <c r="C16" s="2">
        <f t="shared" si="6"/>
        <v>10416.666666666666</v>
      </c>
      <c r="D16" s="2">
        <f t="shared" si="7"/>
        <v>2403.8461538461538</v>
      </c>
      <c r="E16" s="25">
        <f t="shared" si="8"/>
        <v>60.096153846153847</v>
      </c>
      <c r="F16" s="11">
        <f t="shared" si="9"/>
        <v>2.31807729396929</v>
      </c>
      <c r="G16" s="20">
        <f t="shared" si="2"/>
        <v>1.8328960000000001</v>
      </c>
      <c r="H16" s="20">
        <f t="shared" si="3"/>
        <v>2.6457600000000001</v>
      </c>
      <c r="I16" s="20">
        <f t="shared" ref="I16" si="21">I7/$E$16</f>
        <v>66.56</v>
      </c>
      <c r="J16" s="23">
        <f t="shared" ref="J16" si="22">I16/8</f>
        <v>8.32</v>
      </c>
      <c r="K16" s="20">
        <f t="shared" ref="H16:O16" si="23">K7/$E$16</f>
        <v>823.79647999999997</v>
      </c>
      <c r="L16" s="23">
        <f t="shared" si="13"/>
        <v>102.97456</v>
      </c>
      <c r="M16" s="20">
        <f t="shared" si="23"/>
        <v>632.32000000000005</v>
      </c>
      <c r="N16" s="23">
        <f t="shared" si="13"/>
        <v>79.040000000000006</v>
      </c>
      <c r="O16" s="20">
        <f t="shared" si="23"/>
        <v>7782.5280000000002</v>
      </c>
      <c r="P16" s="23">
        <f t="shared" si="14"/>
        <v>2.6652493150684933</v>
      </c>
    </row>
  </sheetData>
  <sheetProtection password="CC6D" sheet="1" objects="1" scenarios="1"/>
  <mergeCells count="2">
    <mergeCell ref="G4:P5"/>
    <mergeCell ref="B2:P2"/>
  </mergeCells>
  <pageMargins left="0.7" right="0.7" top="0.75" bottom="0.75" header="0.3" footer="0.3"/>
  <pageSetup orientation="portrait" horizontalDpi="360" verticalDpi="360" r:id="rId1"/>
  <ignoredErrors>
    <ignoredError sqref="L15:M16 N9 J15:J16 N15:N16 K15:K16 K9:K11 N10:N11 J9:J11 L9:M11 K13 N13 J13 L13:M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zoomScale="140" zoomScaleNormal="140" workbookViewId="0">
      <selection activeCell="C8" sqref="C8"/>
    </sheetView>
  </sheetViews>
  <sheetFormatPr defaultRowHeight="15" x14ac:dyDescent="0.25"/>
  <cols>
    <col min="1" max="1" width="3.42578125" style="13" customWidth="1"/>
    <col min="2" max="3" width="20.140625" style="2" customWidth="1"/>
    <col min="4" max="4" width="17.28515625" style="1" customWidth="1"/>
    <col min="5" max="5" width="15.85546875" style="9" customWidth="1"/>
    <col min="6" max="6" width="16.42578125" style="9" customWidth="1"/>
    <col min="7" max="7" width="14.140625" customWidth="1"/>
    <col min="8" max="9" width="13.5703125" customWidth="1"/>
    <col min="10" max="11" width="13.28515625" customWidth="1"/>
    <col min="12" max="12" width="17.7109375" customWidth="1"/>
    <col min="13" max="13" width="12.28515625" customWidth="1"/>
    <col min="14" max="14" width="15" customWidth="1"/>
    <col min="15" max="15" width="12.85546875" customWidth="1"/>
    <col min="16" max="16" width="15.7109375" customWidth="1"/>
    <col min="17" max="17" width="12.42578125" customWidth="1"/>
    <col min="18" max="18" width="20.28515625" customWidth="1"/>
    <col min="19" max="19" width="14.28515625" customWidth="1"/>
  </cols>
  <sheetData>
    <row r="1" spans="1:38" s="13" customFormat="1" x14ac:dyDescent="0.25">
      <c r="B1" s="15"/>
      <c r="C1" s="15"/>
      <c r="D1" s="16"/>
      <c r="E1" s="17"/>
      <c r="F1" s="17"/>
    </row>
    <row r="2" spans="1:38" ht="92.25" x14ac:dyDescent="0.25"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s="13" customFormat="1" ht="15.75" customHeigh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38" ht="15" customHeight="1" x14ac:dyDescent="0.25">
      <c r="B4" s="3" t="s">
        <v>0</v>
      </c>
      <c r="C4" s="3"/>
      <c r="D4" s="18">
        <v>125000</v>
      </c>
      <c r="E4" s="17"/>
      <c r="F4" s="17"/>
      <c r="G4" s="13"/>
      <c r="H4" s="34" t="s">
        <v>7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1:38" ht="15" customHeight="1" x14ac:dyDescent="0.25">
      <c r="B5" s="3" t="s">
        <v>1</v>
      </c>
      <c r="C5" s="3"/>
      <c r="D5" s="8">
        <v>53924</v>
      </c>
      <c r="E5" s="17"/>
      <c r="F5" s="17"/>
      <c r="G5" s="13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</row>
    <row r="6" spans="1:38" s="13" customFormat="1" ht="15" customHeight="1" x14ac:dyDescent="0.25">
      <c r="B6" s="36"/>
      <c r="C6" s="36"/>
      <c r="D6" s="37"/>
      <c r="E6" s="17"/>
      <c r="F6" s="1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</row>
    <row r="7" spans="1:38" x14ac:dyDescent="0.25">
      <c r="B7" s="15"/>
      <c r="C7" s="15"/>
      <c r="D7" s="16"/>
      <c r="E7" s="17"/>
      <c r="F7" s="17"/>
      <c r="G7" s="13"/>
      <c r="H7" s="2">
        <v>110.15</v>
      </c>
      <c r="I7" s="2"/>
      <c r="J7" s="4">
        <v>159</v>
      </c>
      <c r="K7" s="4"/>
      <c r="L7" s="4">
        <v>4000</v>
      </c>
      <c r="M7" s="4"/>
      <c r="N7" s="4">
        <v>49507</v>
      </c>
      <c r="O7" s="4"/>
      <c r="P7" s="4">
        <v>38000</v>
      </c>
      <c r="Q7" s="4"/>
      <c r="R7" s="4">
        <v>467700</v>
      </c>
    </row>
    <row r="8" spans="1:38" s="7" customFormat="1" ht="44.25" customHeight="1" x14ac:dyDescent="0.25">
      <c r="A8" s="14"/>
      <c r="B8" s="6" t="s">
        <v>2</v>
      </c>
      <c r="C8" s="26" t="s">
        <v>12</v>
      </c>
      <c r="D8" s="6" t="s">
        <v>3</v>
      </c>
      <c r="E8" s="10" t="s">
        <v>5</v>
      </c>
      <c r="F8" s="19" t="s">
        <v>4</v>
      </c>
      <c r="G8" s="12" t="s">
        <v>6</v>
      </c>
      <c r="H8" s="12" t="s">
        <v>14</v>
      </c>
      <c r="I8" s="27" t="s">
        <v>24</v>
      </c>
      <c r="J8" s="12" t="s">
        <v>15</v>
      </c>
      <c r="K8" s="27" t="s">
        <v>23</v>
      </c>
      <c r="L8" s="12" t="s">
        <v>16</v>
      </c>
      <c r="M8" s="27" t="s">
        <v>22</v>
      </c>
      <c r="N8" s="12" t="s">
        <v>17</v>
      </c>
      <c r="O8" s="27" t="s">
        <v>13</v>
      </c>
      <c r="P8" s="12" t="s">
        <v>18</v>
      </c>
      <c r="Q8" s="27" t="s">
        <v>21</v>
      </c>
      <c r="R8" s="12" t="s">
        <v>19</v>
      </c>
      <c r="S8" s="27" t="s">
        <v>20</v>
      </c>
    </row>
    <row r="9" spans="1:38" s="7" customFormat="1" ht="30" customHeight="1" x14ac:dyDescent="0.25">
      <c r="A9" s="14"/>
      <c r="B9" s="4">
        <v>36000</v>
      </c>
      <c r="C9" s="4">
        <f>B9*0.37</f>
        <v>13320</v>
      </c>
      <c r="D9" s="2">
        <f>C9/12</f>
        <v>1110</v>
      </c>
      <c r="E9" s="2">
        <f>C9/52</f>
        <v>256.15384615384613</v>
      </c>
      <c r="F9" s="25">
        <f>C9/2080</f>
        <v>6.4038461538461542</v>
      </c>
      <c r="G9" s="11">
        <f>B9/$D$5</f>
        <v>0.66760626066315554</v>
      </c>
      <c r="H9" s="20">
        <f>$H$7/F9</f>
        <v>17.200600600600602</v>
      </c>
      <c r="I9" s="29">
        <f>H9/8</f>
        <v>2.1500750750750752</v>
      </c>
      <c r="J9" s="20">
        <f>$J$7/F9</f>
        <v>24.828828828828829</v>
      </c>
      <c r="K9" s="29">
        <f>J9/8</f>
        <v>3.1036036036036037</v>
      </c>
      <c r="L9" s="20">
        <f>$L$7/F9</f>
        <v>624.62462462462463</v>
      </c>
      <c r="M9" s="29">
        <f>L9/8</f>
        <v>78.078078078078079</v>
      </c>
      <c r="N9" s="20">
        <f>$N$7/F9</f>
        <v>7730.8228228228227</v>
      </c>
      <c r="O9" s="30">
        <f>(N9/8)/365</f>
        <v>2.6475420626105559</v>
      </c>
      <c r="P9" s="20">
        <f>$P$7/F9</f>
        <v>5933.933933933934</v>
      </c>
      <c r="Q9" s="30">
        <f>(P9/8)/365</f>
        <v>2.0321691554568266</v>
      </c>
      <c r="R9" s="20">
        <f>$R$7/F9</f>
        <v>73034.234234234231</v>
      </c>
      <c r="S9" s="28">
        <f>(R9/8)/365</f>
        <v>25.011724052819943</v>
      </c>
    </row>
    <row r="10" spans="1:38" ht="18" customHeight="1" x14ac:dyDescent="0.25">
      <c r="B10" s="4">
        <v>40000</v>
      </c>
      <c r="C10" s="4">
        <f t="shared" ref="C10:C16" si="0">B10*0.37</f>
        <v>14800</v>
      </c>
      <c r="D10" s="2">
        <f>C10/12</f>
        <v>1233.3333333333333</v>
      </c>
      <c r="E10" s="2">
        <f t="shared" ref="E10:E16" si="1">C10/52</f>
        <v>284.61538461538464</v>
      </c>
      <c r="F10" s="25">
        <f t="shared" ref="F10:F16" si="2">C10/2080</f>
        <v>7.115384615384615</v>
      </c>
      <c r="G10" s="11">
        <f>B10/$D$5</f>
        <v>0.74178473407017287</v>
      </c>
      <c r="H10" s="20">
        <f>$H$7/F10</f>
        <v>15.480540540540542</v>
      </c>
      <c r="I10" s="29">
        <f t="shared" ref="I10:I16" si="3">H10/8</f>
        <v>1.9350675675675677</v>
      </c>
      <c r="J10" s="20">
        <f>$J$7/F10</f>
        <v>22.345945945945946</v>
      </c>
      <c r="K10" s="29">
        <f t="shared" ref="K10:K16" si="4">J10/8</f>
        <v>2.7932432432432432</v>
      </c>
      <c r="L10" s="20">
        <f t="shared" ref="L10:L16" si="5">$L$7/F10</f>
        <v>562.16216216216219</v>
      </c>
      <c r="M10" s="29">
        <f t="shared" ref="M10:M14" si="6">L10/8</f>
        <v>70.270270270270274</v>
      </c>
      <c r="N10" s="20">
        <f t="shared" ref="N10:N14" si="7">$N$7/F10</f>
        <v>6957.7405405405407</v>
      </c>
      <c r="O10" s="30">
        <f t="shared" ref="O10:O16" si="8">(N10/8)/365</f>
        <v>2.3827878563495002</v>
      </c>
      <c r="P10" s="20">
        <f t="shared" ref="P10:P14" si="9">$P$7/F10</f>
        <v>5340.5405405405409</v>
      </c>
      <c r="Q10" s="30">
        <f t="shared" ref="Q10:Q16" si="10">(P10/8)/365</f>
        <v>1.8289522399111442</v>
      </c>
      <c r="R10" s="20">
        <f t="shared" ref="R10:R16" si="11">$R$7/F10</f>
        <v>65730.810810810814</v>
      </c>
      <c r="S10" s="28">
        <f t="shared" ref="S10:S15" si="12">(R10/8)/365</f>
        <v>22.510551647537948</v>
      </c>
    </row>
    <row r="11" spans="1:38" ht="21.75" customHeight="1" x14ac:dyDescent="0.25">
      <c r="B11" s="4">
        <v>50000</v>
      </c>
      <c r="C11" s="4">
        <f t="shared" si="0"/>
        <v>18500</v>
      </c>
      <c r="D11" s="2">
        <f t="shared" ref="D11:D16" si="13">C11/12</f>
        <v>1541.6666666666667</v>
      </c>
      <c r="E11" s="2">
        <f t="shared" si="1"/>
        <v>355.76923076923077</v>
      </c>
      <c r="F11" s="25">
        <f t="shared" si="2"/>
        <v>8.8942307692307701</v>
      </c>
      <c r="G11" s="11">
        <f t="shared" ref="G11:G16" si="14">B11/$D$5</f>
        <v>0.92723091758771603</v>
      </c>
      <c r="H11" s="20">
        <f t="shared" ref="H11:H14" si="15">$H$7/F11</f>
        <v>12.384432432432432</v>
      </c>
      <c r="I11" s="29">
        <f t="shared" si="3"/>
        <v>1.5480540540540539</v>
      </c>
      <c r="J11" s="20">
        <f t="shared" ref="J11:J14" si="16">$J$7/F11</f>
        <v>17.876756756756755</v>
      </c>
      <c r="K11" s="29">
        <f t="shared" si="4"/>
        <v>2.2345945945945944</v>
      </c>
      <c r="L11" s="20">
        <f t="shared" si="5"/>
        <v>449.72972972972968</v>
      </c>
      <c r="M11" s="29">
        <f t="shared" si="6"/>
        <v>56.21621621621621</v>
      </c>
      <c r="N11" s="20">
        <f t="shared" si="7"/>
        <v>5566.1924324324318</v>
      </c>
      <c r="O11" s="30">
        <f t="shared" si="8"/>
        <v>1.9062302850796</v>
      </c>
      <c r="P11" s="20">
        <f t="shared" si="9"/>
        <v>4272.4324324324316</v>
      </c>
      <c r="Q11" s="30">
        <f t="shared" si="10"/>
        <v>1.4631617919289148</v>
      </c>
      <c r="R11" s="20">
        <f t="shared" si="11"/>
        <v>52584.648648648646</v>
      </c>
      <c r="S11" s="28">
        <f t="shared" si="12"/>
        <v>18.008441318030357</v>
      </c>
    </row>
    <row r="12" spans="1:38" ht="21.75" customHeight="1" x14ac:dyDescent="0.25">
      <c r="B12" s="4">
        <v>60000</v>
      </c>
      <c r="C12" s="4">
        <f t="shared" si="0"/>
        <v>22200</v>
      </c>
      <c r="D12" s="2">
        <f t="shared" si="13"/>
        <v>1850</v>
      </c>
      <c r="E12" s="2">
        <f t="shared" si="1"/>
        <v>426.92307692307691</v>
      </c>
      <c r="F12" s="25">
        <f t="shared" si="2"/>
        <v>10.673076923076923</v>
      </c>
      <c r="G12" s="11">
        <f t="shared" si="14"/>
        <v>1.1126771011052592</v>
      </c>
      <c r="H12" s="20">
        <f t="shared" si="15"/>
        <v>10.320360360360361</v>
      </c>
      <c r="I12" s="29">
        <f t="shared" si="3"/>
        <v>1.2900450450450451</v>
      </c>
      <c r="J12" s="20">
        <f t="shared" si="16"/>
        <v>14.897297297297296</v>
      </c>
      <c r="K12" s="29">
        <f t="shared" si="4"/>
        <v>1.862162162162162</v>
      </c>
      <c r="L12" s="20">
        <f t="shared" si="5"/>
        <v>374.77477477477476</v>
      </c>
      <c r="M12" s="29">
        <f t="shared" si="6"/>
        <v>46.846846846846844</v>
      </c>
      <c r="N12" s="20">
        <f t="shared" si="7"/>
        <v>4638.4936936936938</v>
      </c>
      <c r="O12" s="30">
        <f t="shared" si="8"/>
        <v>1.5885252375663335</v>
      </c>
      <c r="P12" s="20">
        <f t="shared" si="9"/>
        <v>3560.3603603603601</v>
      </c>
      <c r="Q12" s="30">
        <f t="shared" si="10"/>
        <v>1.219301493274096</v>
      </c>
      <c r="R12" s="20">
        <f t="shared" si="11"/>
        <v>43820.54054054054</v>
      </c>
      <c r="S12" s="28">
        <f t="shared" si="12"/>
        <v>15.007034431691967</v>
      </c>
    </row>
    <row r="13" spans="1:38" ht="21" customHeight="1" x14ac:dyDescent="0.25">
      <c r="B13" s="4">
        <v>72500</v>
      </c>
      <c r="C13" s="4">
        <f t="shared" si="0"/>
        <v>26825</v>
      </c>
      <c r="D13" s="2">
        <f t="shared" si="13"/>
        <v>2235.4166666666665</v>
      </c>
      <c r="E13" s="2">
        <f t="shared" si="1"/>
        <v>515.86538461538464</v>
      </c>
      <c r="F13" s="25">
        <f t="shared" si="2"/>
        <v>12.896634615384615</v>
      </c>
      <c r="G13" s="11">
        <f t="shared" si="14"/>
        <v>1.3444848305021884</v>
      </c>
      <c r="H13" s="20">
        <f t="shared" si="15"/>
        <v>8.5409878844361611</v>
      </c>
      <c r="I13" s="29">
        <f t="shared" si="3"/>
        <v>1.0676234855545201</v>
      </c>
      <c r="J13" s="20">
        <f t="shared" si="16"/>
        <v>12.328797763280523</v>
      </c>
      <c r="K13" s="29">
        <f t="shared" si="4"/>
        <v>1.5410997204100654</v>
      </c>
      <c r="L13" s="20">
        <f t="shared" si="5"/>
        <v>310.15843429636533</v>
      </c>
      <c r="M13" s="29">
        <f t="shared" si="6"/>
        <v>38.769804287045666</v>
      </c>
      <c r="N13" s="20">
        <f t="shared" si="7"/>
        <v>3838.7534016775398</v>
      </c>
      <c r="O13" s="30">
        <f t="shared" si="8"/>
        <v>1.3146415759169656</v>
      </c>
      <c r="P13" s="20">
        <f t="shared" si="9"/>
        <v>2946.5051258154708</v>
      </c>
      <c r="Q13" s="30">
        <f t="shared" si="10"/>
        <v>1.0090770978820105</v>
      </c>
      <c r="R13" s="20">
        <f t="shared" si="11"/>
        <v>36265.274930102518</v>
      </c>
      <c r="S13" s="28">
        <f t="shared" si="12"/>
        <v>12.419614702089904</v>
      </c>
    </row>
    <row r="14" spans="1:38" ht="21" customHeight="1" x14ac:dyDescent="0.25">
      <c r="B14" s="4">
        <v>88000</v>
      </c>
      <c r="C14" s="4">
        <f t="shared" si="0"/>
        <v>32560</v>
      </c>
      <c r="D14" s="2">
        <f t="shared" si="13"/>
        <v>2713.3333333333335</v>
      </c>
      <c r="E14" s="2">
        <f t="shared" si="1"/>
        <v>626.15384615384619</v>
      </c>
      <c r="F14" s="25">
        <f t="shared" si="2"/>
        <v>15.653846153846153</v>
      </c>
      <c r="G14" s="11">
        <f t="shared" si="14"/>
        <v>1.6319264149543802</v>
      </c>
      <c r="H14" s="20">
        <f t="shared" si="15"/>
        <v>7.0366093366093372</v>
      </c>
      <c r="I14" s="29">
        <f t="shared" si="3"/>
        <v>0.87957616707616715</v>
      </c>
      <c r="J14" s="20">
        <f t="shared" si="16"/>
        <v>10.157248157248157</v>
      </c>
      <c r="K14" s="29">
        <f t="shared" si="4"/>
        <v>1.2696560196560196</v>
      </c>
      <c r="L14" s="20">
        <f t="shared" si="5"/>
        <v>255.52825552825553</v>
      </c>
      <c r="M14" s="29">
        <f t="shared" si="6"/>
        <v>31.941031941031941</v>
      </c>
      <c r="N14" s="20">
        <f t="shared" si="7"/>
        <v>3162.6093366093369</v>
      </c>
      <c r="O14" s="30">
        <f t="shared" si="8"/>
        <v>1.0830853892497729</v>
      </c>
      <c r="P14" s="20">
        <f t="shared" si="9"/>
        <v>2427.5184275184274</v>
      </c>
      <c r="Q14" s="30">
        <f t="shared" si="10"/>
        <v>0.83134192723233813</v>
      </c>
      <c r="R14" s="20">
        <f t="shared" si="11"/>
        <v>29877.64127764128</v>
      </c>
      <c r="S14" s="28">
        <f t="shared" si="12"/>
        <v>10.232068930699068</v>
      </c>
    </row>
    <row r="15" spans="1:38" ht="21" customHeight="1" x14ac:dyDescent="0.25">
      <c r="B15" s="4">
        <v>100000</v>
      </c>
      <c r="C15" s="4">
        <f t="shared" si="0"/>
        <v>37000</v>
      </c>
      <c r="D15" s="2">
        <f t="shared" si="13"/>
        <v>3083.3333333333335</v>
      </c>
      <c r="E15" s="2">
        <f t="shared" si="1"/>
        <v>711.53846153846155</v>
      </c>
      <c r="F15" s="25">
        <f t="shared" si="2"/>
        <v>17.78846153846154</v>
      </c>
      <c r="G15" s="11">
        <f t="shared" si="14"/>
        <v>1.8544618351754321</v>
      </c>
      <c r="H15" s="20">
        <f>H7/$F$15</f>
        <v>6.1922162162162158</v>
      </c>
      <c r="I15" s="29">
        <f t="shared" si="3"/>
        <v>0.77402702702702697</v>
      </c>
      <c r="J15" s="20">
        <f>J7/$F$15</f>
        <v>8.9383783783783777</v>
      </c>
      <c r="K15" s="29">
        <f t="shared" si="4"/>
        <v>1.1172972972972972</v>
      </c>
      <c r="L15" s="20">
        <f t="shared" si="5"/>
        <v>224.86486486486484</v>
      </c>
      <c r="M15" s="29">
        <f t="shared" ref="M15:M16" si="17">L15/8</f>
        <v>28.108108108108105</v>
      </c>
      <c r="N15" s="20">
        <f>N7/$F$15</f>
        <v>2783.0962162162159</v>
      </c>
      <c r="O15" s="30">
        <f t="shared" si="8"/>
        <v>0.95311514253980001</v>
      </c>
      <c r="P15" s="20">
        <f>P7/$F$15</f>
        <v>2136.2162162162158</v>
      </c>
      <c r="Q15" s="30">
        <f t="shared" si="10"/>
        <v>0.73158089596445741</v>
      </c>
      <c r="R15" s="20">
        <f t="shared" si="11"/>
        <v>26292.324324324323</v>
      </c>
      <c r="S15" s="28">
        <f t="shared" si="12"/>
        <v>9.0042206590151785</v>
      </c>
    </row>
    <row r="16" spans="1:38" ht="21.75" customHeight="1" x14ac:dyDescent="0.25">
      <c r="B16" s="5">
        <f>D4</f>
        <v>125000</v>
      </c>
      <c r="C16" s="4">
        <f t="shared" si="0"/>
        <v>46250</v>
      </c>
      <c r="D16" s="2">
        <f t="shared" si="13"/>
        <v>3854.1666666666665</v>
      </c>
      <c r="E16" s="2">
        <f t="shared" si="1"/>
        <v>889.42307692307691</v>
      </c>
      <c r="F16" s="25">
        <f t="shared" si="2"/>
        <v>22.235576923076923</v>
      </c>
      <c r="G16" s="11">
        <f t="shared" si="14"/>
        <v>2.31807729396929</v>
      </c>
      <c r="H16" s="20">
        <f>H7/$F$16</f>
        <v>4.9537729729729731</v>
      </c>
      <c r="I16" s="29">
        <f t="shared" si="3"/>
        <v>0.61922162162162164</v>
      </c>
      <c r="J16" s="20">
        <f>J7/$F$16</f>
        <v>7.150702702702703</v>
      </c>
      <c r="K16" s="29">
        <f t="shared" si="4"/>
        <v>0.89383783783783788</v>
      </c>
      <c r="L16" s="20">
        <f t="shared" si="5"/>
        <v>179.8918918918919</v>
      </c>
      <c r="M16" s="29">
        <f t="shared" si="17"/>
        <v>22.486486486486488</v>
      </c>
      <c r="N16" s="20">
        <f>N7/$F$16</f>
        <v>2226.4769729729728</v>
      </c>
      <c r="O16" s="30">
        <f t="shared" si="8"/>
        <v>0.76249211403184003</v>
      </c>
      <c r="P16" s="20">
        <f>P7/$F$16</f>
        <v>1708.9729729729729</v>
      </c>
      <c r="Q16" s="30">
        <f t="shared" si="10"/>
        <v>0.58526471677156611</v>
      </c>
      <c r="R16" s="20">
        <f t="shared" si="11"/>
        <v>21033.859459459458</v>
      </c>
      <c r="S16" s="28">
        <f t="shared" ref="S16" si="18">(R16/8)/365</f>
        <v>7.2033765272121428</v>
      </c>
    </row>
  </sheetData>
  <sheetProtection password="CC6D" sheet="1" objects="1" scenarios="1"/>
  <mergeCells count="2">
    <mergeCell ref="B2:S2"/>
    <mergeCell ref="H4:S5"/>
  </mergeCells>
  <pageMargins left="0.7" right="0.7" top="0.75" bottom="0.75" header="0.3" footer="0.3"/>
  <pageSetup orientation="portrait" horizontalDpi="360" verticalDpi="360" r:id="rId1"/>
  <ignoredErrors>
    <ignoredError sqref="I15:K16 I13 S9 I11 I9 K9 I10 K10 K11 M9 M15:N16 P15:P16 S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Before Taxes</vt:lpstr>
      <vt:lpstr>After Taxes + Expenses</vt:lpstr>
    </vt:vector>
  </TitlesOfParts>
  <Company>Dept of Treasury - Office of Inspector General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Delva-Gonzalez, Lawrence</dc:creator>
  <cp:lastModifiedBy>Delva-Gonzalez, Lawrence</cp:lastModifiedBy>
  <dcterms:created xsi:type="dcterms:W3CDTF">2023-03-14T18:09:37Z</dcterms:created>
  <dcterms:modified xsi:type="dcterms:W3CDTF">2023-03-16T18:42:16Z</dcterms:modified>
</cp:coreProperties>
</file>