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53222"/>
  <mc:AlternateContent xmlns:mc="http://schemas.openxmlformats.org/markup-compatibility/2006">
    <mc:Choice Requires="x15">
      <x15ac:absPath xmlns:x15ac="http://schemas.microsoft.com/office/spreadsheetml/2010/11/ac" url="C:\Users\GonzalezL\OneDrive - Department of Treasury - Office of Inspector General\Desktop\TNFG\Checkbook Consultation\Resources - Worksheets\"/>
    </mc:Choice>
  </mc:AlternateContent>
  <bookViews>
    <workbookView xWindow="0" yWindow="0" windowWidth="28800" windowHeight="12435" firstSheet="1" activeTab="1"/>
  </bookViews>
  <sheets>
    <sheet name="Instructions" sheetId="5" r:id="rId1"/>
    <sheet name="Household Data Points" sheetId="1" r:id="rId2"/>
    <sheet name="Tax Rates and Bracket" sheetId="6" r:id="rId3"/>
    <sheet name="How Are Taxes Calculated" sheetId="12" r:id="rId4"/>
    <sheet name="Single Tax Payer" sheetId="7" r:id="rId5"/>
    <sheet name="Head of Household" sheetId="10" r:id="rId6"/>
    <sheet name="Married Filing Joint" sheetId="11" r:id="rId7"/>
  </sheets>
  <calcPr calcId="162913"/>
  <extLst>
    <ext uri="GoogleSheetsCustomDataVersion1">
      <go:sheetsCustomData xmlns:go="http://customooxmlschemas.google.com/" r:id="rId8" roundtripDataSignature="AMtx7mheYZ/G14yq9g70y8opSwuz5NZwSA=="/>
    </ext>
  </extLst>
</workbook>
</file>

<file path=xl/calcChain.xml><?xml version="1.0" encoding="utf-8"?>
<calcChain xmlns="http://schemas.openxmlformats.org/spreadsheetml/2006/main">
  <c r="D17" i="7" l="1"/>
  <c r="D17" i="10"/>
  <c r="H10" i="11"/>
  <c r="H8" i="11"/>
  <c r="H10" i="10"/>
  <c r="H8" i="10"/>
  <c r="E25" i="6" l="1"/>
  <c r="F25" i="6"/>
  <c r="G25" i="6"/>
  <c r="D25" i="6"/>
  <c r="E24" i="6"/>
  <c r="F24" i="6"/>
  <c r="G24" i="6"/>
  <c r="D24" i="6"/>
  <c r="D19" i="1" l="1"/>
  <c r="D18" i="1"/>
  <c r="D17" i="1"/>
  <c r="D16" i="1"/>
  <c r="D15" i="1"/>
  <c r="D14" i="1"/>
  <c r="D9" i="1"/>
  <c r="D8" i="1"/>
  <c r="D7" i="1"/>
  <c r="D6" i="1"/>
  <c r="D5" i="1"/>
  <c r="H18" i="7" l="1"/>
  <c r="G15" i="6"/>
  <c r="H18" i="11" l="1"/>
  <c r="H18" i="10"/>
  <c r="H26" i="7" l="1"/>
  <c r="H26" i="10"/>
  <c r="H26" i="11"/>
  <c r="H16" i="11" l="1"/>
  <c r="H19" i="11" s="1"/>
  <c r="E7" i="11" s="1"/>
  <c r="E4" i="11"/>
  <c r="H16" i="10"/>
  <c r="H19" i="10" s="1"/>
  <c r="E7" i="10" s="1"/>
  <c r="E4" i="10"/>
  <c r="H16" i="7"/>
  <c r="E4" i="7"/>
  <c r="H19" i="7" l="1"/>
  <c r="E7" i="7" s="1"/>
  <c r="F11" i="1" l="1"/>
  <c r="D11" i="1"/>
  <c r="H5" i="1" l="1"/>
  <c r="E3" i="11" l="1"/>
  <c r="D17" i="11" s="1"/>
  <c r="E3" i="10"/>
  <c r="E3" i="7"/>
  <c r="F21" i="1"/>
  <c r="F23" i="1" s="1"/>
  <c r="F24" i="1" s="1"/>
  <c r="H22" i="1" s="1"/>
  <c r="D21" i="1"/>
  <c r="D23" i="1" s="1"/>
  <c r="D24" i="1" s="1"/>
  <c r="D19" i="11" l="1"/>
  <c r="E19" i="11" s="1"/>
  <c r="I3" i="11"/>
  <c r="H11" i="11" s="1"/>
  <c r="E6" i="11"/>
  <c r="E8" i="11" s="1"/>
  <c r="D9" i="11" s="1"/>
  <c r="E9" i="11" s="1"/>
  <c r="H8" i="7"/>
  <c r="D19" i="7"/>
  <c r="E19" i="7" s="1"/>
  <c r="H10" i="7"/>
  <c r="E6" i="7"/>
  <c r="E8" i="7" s="1"/>
  <c r="D9" i="7" s="1"/>
  <c r="E9" i="7" s="1"/>
  <c r="I3" i="7"/>
  <c r="H11" i="7" s="1"/>
  <c r="E6" i="10"/>
  <c r="E8" i="10" s="1"/>
  <c r="D9" i="10" s="1"/>
  <c r="E9" i="10" s="1"/>
  <c r="D19" i="10"/>
  <c r="E19" i="10" s="1"/>
  <c r="I3" i="10"/>
  <c r="H11" i="10" s="1"/>
  <c r="H13" i="7" l="1"/>
  <c r="G4" i="7" s="1"/>
  <c r="D11" i="7" s="1"/>
  <c r="E12" i="7" s="1"/>
  <c r="E13" i="7" s="1"/>
  <c r="H13" i="10"/>
  <c r="G4" i="10" s="1"/>
  <c r="D11" i="10" s="1"/>
  <c r="E12" i="10" s="1"/>
  <c r="E13" i="10" s="1"/>
  <c r="H13" i="11"/>
  <c r="G4" i="11" s="1"/>
  <c r="D11" i="11" s="1"/>
  <c r="E12" i="11" s="1"/>
  <c r="E13" i="11" s="1"/>
  <c r="E14" i="7" l="1"/>
  <c r="E16" i="7" s="1"/>
  <c r="E20" i="7" s="1"/>
  <c r="H25" i="7" s="1"/>
  <c r="H27" i="7" s="1"/>
  <c r="E14" i="11"/>
  <c r="E16" i="11" s="1"/>
  <c r="E20" i="11" s="1"/>
  <c r="H25" i="11" s="1"/>
  <c r="H27" i="11" s="1"/>
  <c r="E14" i="10"/>
  <c r="E16" i="10" s="1"/>
  <c r="E20" i="10" s="1"/>
  <c r="H25" i="10" s="1"/>
  <c r="H27" i="10" s="1"/>
</calcChain>
</file>

<file path=xl/comments1.xml><?xml version="1.0" encoding="utf-8"?>
<comments xmlns="http://schemas.openxmlformats.org/spreadsheetml/2006/main">
  <authors>
    <author>Gonzalez, Lawrence</author>
  </authors>
  <commentList>
    <comment ref="B5" authorId="0" shapeId="0">
      <text>
        <r>
          <rPr>
            <b/>
            <sz val="9"/>
            <color indexed="81"/>
            <rFont val="Tahoma"/>
            <family val="2"/>
          </rPr>
          <t>Gonzalez, Lawrence:</t>
        </r>
        <r>
          <rPr>
            <sz val="9"/>
            <color indexed="81"/>
            <rFont val="Tahoma"/>
            <family val="2"/>
          </rPr>
          <t xml:space="preserve">
Notes:
If you are single or the primary bread winner, you don't need to add any secondary gross income. </t>
        </r>
      </text>
    </comment>
    <comment ref="F5" authorId="0" shapeId="0">
      <text>
        <r>
          <rPr>
            <b/>
            <sz val="9"/>
            <color indexed="81"/>
            <rFont val="Tahoma"/>
            <family val="2"/>
          </rPr>
          <t>Notes:</t>
        </r>
        <r>
          <rPr>
            <sz val="9"/>
            <color indexed="81"/>
            <rFont val="Tahoma"/>
            <family val="2"/>
          </rPr>
          <t xml:space="preserve">
Insert Your Salary and/or your spouse's Salary
$84,352 based on the 2020 Consumer Survey,
by the US Bureau of Labor and Statistics as of September 9, 2021</t>
        </r>
      </text>
    </comment>
    <comment ref="B8" authorId="0" shapeId="0">
      <text>
        <r>
          <rPr>
            <b/>
            <sz val="9"/>
            <color indexed="81"/>
            <rFont val="Tahoma"/>
            <family val="2"/>
          </rPr>
          <t>Notes:</t>
        </r>
        <r>
          <rPr>
            <sz val="9"/>
            <color indexed="81"/>
            <rFont val="Tahoma"/>
            <family val="2"/>
          </rPr>
          <t xml:space="preserve">
</t>
        </r>
      </text>
    </comment>
    <comment ref="B9" authorId="0" shapeId="0">
      <text>
        <r>
          <rPr>
            <b/>
            <sz val="9"/>
            <color indexed="81"/>
            <rFont val="Tahoma"/>
            <family val="2"/>
          </rPr>
          <t xml:space="preserve">Notes:
</t>
        </r>
        <r>
          <rPr>
            <sz val="9"/>
            <color indexed="81"/>
            <rFont val="Tahoma"/>
            <family val="2"/>
          </rPr>
          <t xml:space="preserve">
Child Support/Alimony is reference but the tax is paid by the provider. The Tax code lists it for consistency. They want to be able to track money from source to recipient.</t>
        </r>
      </text>
    </comment>
    <comment ref="B14" authorId="0" shapeId="0">
      <text>
        <r>
          <rPr>
            <b/>
            <sz val="9"/>
            <color indexed="81"/>
            <rFont val="Tahoma"/>
            <family val="2"/>
          </rPr>
          <t xml:space="preserve">Notes:
</t>
        </r>
        <r>
          <rPr>
            <sz val="9"/>
            <color indexed="81"/>
            <rFont val="Tahoma"/>
            <family val="2"/>
          </rPr>
          <t xml:space="preserve">
401k, 403b, and 457b are pretty much similar in how they function. 403b and 457b are typically used by the education industry and the non-for profit industry. Additionally, the US govt. calls their 401k, the thrift Savings plan or TSP for short.</t>
        </r>
      </text>
    </comment>
    <comment ref="F14" authorId="0" shapeId="0">
      <text>
        <r>
          <rPr>
            <b/>
            <sz val="9"/>
            <color indexed="81"/>
            <rFont val="Tahoma"/>
            <family val="2"/>
          </rPr>
          <t xml:space="preserve">Notes:
</t>
        </r>
        <r>
          <rPr>
            <sz val="9"/>
            <color indexed="81"/>
            <rFont val="Tahoma"/>
            <family val="2"/>
          </rPr>
          <t xml:space="preserve">Insert Your Employer Plan Contribution
</t>
        </r>
      </text>
    </comment>
    <comment ref="H14" authorId="0" shapeId="0">
      <text>
        <r>
          <rPr>
            <b/>
            <sz val="9"/>
            <color indexed="81"/>
            <rFont val="Tahoma"/>
            <family val="2"/>
          </rPr>
          <t>Notes:</t>
        </r>
        <r>
          <rPr>
            <sz val="9"/>
            <color indexed="81"/>
            <rFont val="Tahoma"/>
            <family val="2"/>
          </rPr>
          <t xml:space="preserve">
https://www.investopedia.com/everything-to-know-about-individual-2020-taxes-4775907</t>
        </r>
      </text>
    </comment>
    <comment ref="B21" authorId="0" shapeId="0">
      <text>
        <r>
          <rPr>
            <b/>
            <sz val="9"/>
            <color indexed="81"/>
            <rFont val="Tahoma"/>
            <family val="2"/>
          </rPr>
          <t>Gonzalez, Lawrence:</t>
        </r>
        <r>
          <rPr>
            <sz val="9"/>
            <color indexed="81"/>
            <rFont val="Tahoma"/>
            <family val="2"/>
          </rPr>
          <t xml:space="preserve">
Note:
Total annual deductions pretax and post tax amount which are technically knowns as "Retirement Savings Assets". This amount does not include any matching amount by your employer. That matching typically isn't included as part of your own contributions as it relates to 401k. However for the IRAs and HSAs, the limits are for all contributions no matter the source.</t>
        </r>
      </text>
    </comment>
    <comment ref="B22" authorId="0" shapeId="0">
      <text>
        <r>
          <rPr>
            <b/>
            <sz val="9"/>
            <color indexed="81"/>
            <rFont val="Tahoma"/>
            <family val="2"/>
          </rPr>
          <t xml:space="preserve">Notes:
</t>
        </r>
        <r>
          <rPr>
            <sz val="9"/>
            <color indexed="81"/>
            <rFont val="Tahoma"/>
            <family val="2"/>
          </rPr>
          <t xml:space="preserve">Tax Rate is typically around 8%-15% depending on your income. Just to be safe you can estimate it at 12%. This is not an exercise for precision rather for understand how your taxes function.
</t>
        </r>
      </text>
    </comment>
    <comment ref="H22" authorId="0" shapeId="0">
      <text>
        <r>
          <rPr>
            <b/>
            <sz val="9"/>
            <color indexed="81"/>
            <rFont val="Tahoma"/>
            <family val="2"/>
          </rPr>
          <t xml:space="preserve">Note: 
</t>
        </r>
        <r>
          <rPr>
            <sz val="9"/>
            <color indexed="81"/>
            <rFont val="Tahoma"/>
            <family val="2"/>
          </rPr>
          <t>$36,000 is the average expenditure for an single adult, per year.</t>
        </r>
      </text>
    </comment>
  </commentList>
</comments>
</file>

<file path=xl/comments2.xml><?xml version="1.0" encoding="utf-8"?>
<comments xmlns="http://schemas.openxmlformats.org/spreadsheetml/2006/main">
  <authors>
    <author>Gonzalez, Lawrence</author>
  </authors>
  <commentList>
    <comment ref="B2" authorId="0" shapeId="0">
      <text>
        <r>
          <rPr>
            <b/>
            <sz val="9"/>
            <color indexed="81"/>
            <rFont val="Tahoma"/>
            <family val="2"/>
          </rPr>
          <t>Notes:</t>
        </r>
        <r>
          <rPr>
            <sz val="9"/>
            <color indexed="81"/>
            <rFont val="Tahoma"/>
            <family val="2"/>
          </rPr>
          <t xml:space="preserve">
2019 Tax Brackets by Filing categories. Associated rate based on your taxable income.</t>
        </r>
      </text>
    </comment>
    <comment ref="I2" authorId="0" shapeId="0">
      <text>
        <r>
          <rPr>
            <b/>
            <sz val="9"/>
            <color indexed="81"/>
            <rFont val="Tahoma"/>
            <family val="2"/>
          </rPr>
          <t xml:space="preserve">Notes:
</t>
        </r>
        <r>
          <rPr>
            <sz val="9"/>
            <color indexed="81"/>
            <rFont val="Tahoma"/>
            <family val="2"/>
          </rPr>
          <t xml:space="preserve">
Depending on your AGI and your contribution to a 401k and/or AGI, you can received an in-tax credit amounth at work.</t>
        </r>
      </text>
    </comment>
    <comment ref="B12" authorId="0" shapeId="0">
      <text>
        <r>
          <rPr>
            <b/>
            <sz val="9"/>
            <color indexed="81"/>
            <rFont val="Tahoma"/>
            <family val="2"/>
          </rPr>
          <t xml:space="preserve">Notes:
</t>
        </r>
        <r>
          <rPr>
            <sz val="9"/>
            <color indexed="81"/>
            <rFont val="Tahoma"/>
            <family val="2"/>
          </rPr>
          <t xml:space="preserve">
2019 Standard deduction and personal exemption. The personal exemption for ever individual member of your family was phased out. If you itemized deduction don't meet or exceep the std. deduction, they are bumped up to the minimum. </t>
        </r>
      </text>
    </comment>
    <comment ref="B18" authorId="0" shapeId="0">
      <text>
        <r>
          <rPr>
            <b/>
            <sz val="9"/>
            <color indexed="81"/>
            <rFont val="Tahoma"/>
            <family val="2"/>
          </rPr>
          <t xml:space="preserve">Notes:
</t>
        </r>
        <r>
          <rPr>
            <sz val="9"/>
            <color indexed="81"/>
            <rFont val="Tahoma"/>
            <family val="2"/>
          </rPr>
          <t xml:space="preserve">Eventually like all good things, the more money you make the more your tax credit phases out. </t>
        </r>
      </text>
    </comment>
    <comment ref="B29" authorId="0" shapeId="0">
      <text>
        <r>
          <rPr>
            <b/>
            <sz val="9"/>
            <color indexed="81"/>
            <rFont val="Tahoma"/>
            <family val="2"/>
          </rPr>
          <t>Notes:</t>
        </r>
        <r>
          <rPr>
            <sz val="9"/>
            <color indexed="81"/>
            <rFont val="Tahoma"/>
            <family val="2"/>
          </rPr>
          <t xml:space="preserve">
https://taxfoundation.org/2020-tax-brackets/#brackets</t>
        </r>
      </text>
    </comment>
  </commentList>
</comments>
</file>

<file path=xl/comments3.xml><?xml version="1.0" encoding="utf-8"?>
<comments xmlns="http://schemas.openxmlformats.org/spreadsheetml/2006/main">
  <authors>
    <author>Gonzalez, Lawrence</author>
  </authors>
  <commentList>
    <comment ref="C2" authorId="0" shapeId="0">
      <text>
        <r>
          <rPr>
            <b/>
            <sz val="9"/>
            <color indexed="81"/>
            <rFont val="Tahoma"/>
            <family val="2"/>
          </rPr>
          <t xml:space="preserve">Notes:
</t>
        </r>
        <r>
          <rPr>
            <sz val="9"/>
            <color indexed="81"/>
            <rFont val="Tahoma"/>
            <family val="2"/>
          </rPr>
          <t>Self explanatory. Most people are in this category. It provides the least in regards to tax advantages. For example, single people pay $1,468 in taxes on an income of $13,851 while Head of Households (HH) pay $1,385 on the same amount. It's sound minimal but it starts to add up quickly.</t>
        </r>
      </text>
    </comment>
    <comment ref="D7" authorId="0" shapeId="0">
      <text>
        <r>
          <rPr>
            <b/>
            <sz val="9"/>
            <color indexed="81"/>
            <rFont val="Tahoma"/>
            <family val="2"/>
          </rPr>
          <t xml:space="preserve">Notes: 
</t>
        </r>
        <r>
          <rPr>
            <sz val="9"/>
            <color indexed="81"/>
            <rFont val="Tahoma"/>
            <family val="2"/>
          </rPr>
          <t>For the example</t>
        </r>
      </text>
    </comment>
    <comment ref="C12" authorId="0" shapeId="0">
      <text>
        <r>
          <rPr>
            <b/>
            <sz val="9"/>
            <color indexed="81"/>
            <rFont val="Tahoma"/>
            <family val="2"/>
          </rPr>
          <t xml:space="preserve">Notes:
</t>
        </r>
        <r>
          <rPr>
            <sz val="9"/>
            <color indexed="81"/>
            <rFont val="Tahoma"/>
            <family val="2"/>
          </rPr>
          <t xml:space="preserve">Status if you have a qualifying dependent ie kids and even parents if you provide a significant portion of their income/expenses. Think if your mom/grandma moves in with you. </t>
        </r>
      </text>
    </comment>
    <comment ref="C22" authorId="0" shapeId="0">
      <text>
        <r>
          <rPr>
            <b/>
            <sz val="9"/>
            <color indexed="81"/>
            <rFont val="Tahoma"/>
            <family val="2"/>
          </rPr>
          <t xml:space="preserve">Notes:
</t>
        </r>
        <r>
          <rPr>
            <sz val="9"/>
            <color indexed="81"/>
            <rFont val="Tahoma"/>
            <family val="2"/>
          </rPr>
          <t>Most people file jointly for the tax benefits especially if one person is the bread winner however there are cases, where it could be advantageous to file separately. If that's the case, if person itemizes, the other person has to as well. "Surviving spouses" status is afforded for a year to a once married person who's significant other passed away. After that they surviving spouses reverts to Head of Household or Single Filing status.</t>
        </r>
      </text>
    </comment>
  </commentList>
</comments>
</file>

<file path=xl/comments4.xml><?xml version="1.0" encoding="utf-8"?>
<comments xmlns="http://schemas.openxmlformats.org/spreadsheetml/2006/main">
  <authors>
    <author>Gonzalez, Lawrence</author>
  </authors>
  <commentList>
    <comment ref="B3" authorId="0" shapeId="0">
      <text>
        <r>
          <rPr>
            <b/>
            <sz val="9"/>
            <color indexed="81"/>
            <rFont val="Tahoma"/>
            <family val="2"/>
          </rPr>
          <t xml:space="preserve">Notes:
</t>
        </r>
        <r>
          <rPr>
            <sz val="9"/>
            <color indexed="81"/>
            <rFont val="Tahoma"/>
            <family val="2"/>
          </rPr>
          <t>Automatically pulled from household data. This should technically be your Gross Income minus your associated 401k deductions.</t>
        </r>
      </text>
    </comment>
    <comment ref="B4" authorId="0" shapeId="0">
      <text>
        <r>
          <rPr>
            <b/>
            <sz val="9"/>
            <color indexed="81"/>
            <rFont val="Tahoma"/>
            <family val="2"/>
          </rPr>
          <t xml:space="preserve">Notes:
</t>
        </r>
        <r>
          <rPr>
            <sz val="9"/>
            <color indexed="81"/>
            <rFont val="Tahoma"/>
            <family val="2"/>
          </rPr>
          <t xml:space="preserve">Plug your last state refund in cell I23, it's also duplicated in cell I26. This is a Federal Tax Estimator, the states are too complicated or varied to express in an estimator.
</t>
        </r>
      </text>
    </comment>
    <comment ref="C7" authorId="0" shapeId="0">
      <text>
        <r>
          <rPr>
            <b/>
            <sz val="9"/>
            <color indexed="81"/>
            <rFont val="Tahoma"/>
            <family val="2"/>
          </rPr>
          <t xml:space="preserve">Notes:
</t>
        </r>
        <r>
          <rPr>
            <sz val="9"/>
            <color indexed="81"/>
            <rFont val="Tahoma"/>
            <family val="2"/>
          </rPr>
          <t>Non taxable income is deducted before AGI such as traditional IRA which are tax deferred (limit of $6,000 for those under 49, $7,000 for 50 and over), student loan interest up to $2,500 per year and Health savings Account contributions up to the limit of $3,500 for single and $7,00 for families.</t>
        </r>
      </text>
    </comment>
    <comment ref="B8" authorId="0" shapeId="0">
      <text>
        <r>
          <rPr>
            <b/>
            <sz val="9"/>
            <color indexed="81"/>
            <rFont val="Tahoma"/>
            <family val="2"/>
          </rPr>
          <t xml:space="preserve">Notes:
</t>
        </r>
        <r>
          <rPr>
            <sz val="9"/>
            <color indexed="81"/>
            <rFont val="Tahoma"/>
            <family val="2"/>
          </rPr>
          <t>Very important number which other financial institution based your income level on. Lowering this can be very advantageous in the long run.</t>
        </r>
      </text>
    </comment>
    <comment ref="G8" authorId="0" shapeId="0">
      <text>
        <r>
          <rPr>
            <b/>
            <sz val="9"/>
            <color indexed="81"/>
            <rFont val="Tahoma"/>
            <family val="2"/>
          </rPr>
          <t xml:space="preserve">Notes:
</t>
        </r>
        <r>
          <rPr>
            <sz val="9"/>
            <color indexed="81"/>
            <rFont val="Tahoma"/>
            <family val="2"/>
          </rPr>
          <t xml:space="preserve">Autocalculaton, please enter if you know the amount.
</t>
        </r>
      </text>
    </comment>
    <comment ref="C9" authorId="0" shapeId="0">
      <text>
        <r>
          <rPr>
            <b/>
            <sz val="9"/>
            <color indexed="81"/>
            <rFont val="Tahoma"/>
            <family val="2"/>
          </rPr>
          <t>Notes:</t>
        </r>
        <r>
          <rPr>
            <sz val="9"/>
            <color indexed="81"/>
            <rFont val="Tahoma"/>
            <family val="2"/>
          </rPr>
          <t xml:space="preserve">
Modified adjusted gross income (MAGI) is an important number. First of all, it determines whether you can contribute to a Roth IRA and if you can deduct IRA contributions.
It also factors into your eligibility for certain education tax benefits and income tax credits.﻿ Furthermore, it establishes your eligibility for income-based Medicaid and subsidized health insurance plans on the Health Insurance Marketplace.</t>
        </r>
      </text>
    </comment>
    <comment ref="G9" authorId="0" shapeId="0">
      <text>
        <r>
          <rPr>
            <b/>
            <sz val="9"/>
            <color indexed="81"/>
            <rFont val="Tahoma"/>
            <family val="2"/>
          </rPr>
          <t xml:space="preserve">Notes:
</t>
        </r>
        <r>
          <rPr>
            <sz val="9"/>
            <color indexed="81"/>
            <rFont val="Tahoma"/>
            <family val="2"/>
          </rPr>
          <t>Autocalculaton, please enter if you know the amount.</t>
        </r>
      </text>
    </comment>
    <comment ref="G10" authorId="0" shapeId="0">
      <text>
        <r>
          <rPr>
            <b/>
            <sz val="9"/>
            <color indexed="81"/>
            <rFont val="Tahoma"/>
            <family val="2"/>
          </rPr>
          <t xml:space="preserve">Notes:
</t>
        </r>
        <r>
          <rPr>
            <sz val="9"/>
            <color indexed="81"/>
            <rFont val="Tahoma"/>
            <family val="2"/>
          </rPr>
          <t>Enter if you have it, should be on your pay stub or keep is as is for an autocalculation.</t>
        </r>
      </text>
    </comment>
    <comment ref="C11" authorId="0" shapeId="0">
      <text>
        <r>
          <rPr>
            <b/>
            <sz val="9"/>
            <color indexed="81"/>
            <rFont val="Tahoma"/>
            <family val="2"/>
          </rPr>
          <t xml:space="preserve">Notes:
</t>
        </r>
        <r>
          <rPr>
            <sz val="9"/>
            <color indexed="81"/>
            <rFont val="Tahoma"/>
            <family val="2"/>
          </rPr>
          <t xml:space="preserve">Standard deduction for single people is $12.2k, for Married it's $24.4k, and for Head of Households it's $18.4k. If your itemized deductions are greater than this amoung you can take it, if you fall less than the standard, you are granted the standard as a minimum.
</t>
        </r>
      </text>
    </comment>
    <comment ref="B13" authorId="0" shapeId="0">
      <text>
        <r>
          <rPr>
            <b/>
            <sz val="9"/>
            <color indexed="81"/>
            <rFont val="Tahoma"/>
            <family val="2"/>
          </rPr>
          <t xml:space="preserve">Notes:
</t>
        </r>
        <r>
          <rPr>
            <sz val="9"/>
            <color indexed="81"/>
            <rFont val="Tahoma"/>
            <family val="2"/>
          </rPr>
          <t>This is the technical amount that you are taxed at after deductions.</t>
        </r>
      </text>
    </comment>
    <comment ref="C14" authorId="0" shapeId="0">
      <text>
        <r>
          <rPr>
            <b/>
            <sz val="9"/>
            <color indexed="81"/>
            <rFont val="Tahoma"/>
            <family val="2"/>
          </rPr>
          <t xml:space="preserve">Notes: 
</t>
        </r>
        <r>
          <rPr>
            <sz val="9"/>
            <color indexed="81"/>
            <rFont val="Tahoma"/>
            <family val="2"/>
          </rPr>
          <t xml:space="preserve">This formula is automatically calculated at the 22% ranges however if you need to change it consult with the "how are taxes calculated" tab. And use the excel formula, for example for a taxable income of $100,000 for a single filer "=14,382+((F13-84200)*.24))"
Highlighted </t>
        </r>
        <r>
          <rPr>
            <b/>
            <sz val="9"/>
            <color indexed="81"/>
            <rFont val="Tahoma"/>
            <family val="2"/>
          </rPr>
          <t xml:space="preserve">RED </t>
        </r>
        <r>
          <rPr>
            <sz val="9"/>
            <color indexed="81"/>
            <rFont val="Tahoma"/>
            <family val="2"/>
          </rPr>
          <t xml:space="preserve">in "How are Taxes Calculated"
 </t>
        </r>
      </text>
    </comment>
    <comment ref="C15" authorId="0" shapeId="0">
      <text>
        <r>
          <rPr>
            <b/>
            <sz val="9"/>
            <color indexed="81"/>
            <rFont val="Tahoma"/>
            <family val="2"/>
          </rPr>
          <t xml:space="preserve">Notes:
</t>
        </r>
        <r>
          <rPr>
            <sz val="9"/>
            <color indexed="81"/>
            <rFont val="Tahoma"/>
            <family val="2"/>
          </rPr>
          <t>Some people get tax credits, enter here if necessary.</t>
        </r>
      </text>
    </comment>
    <comment ref="G16" authorId="0" shapeId="0">
      <text>
        <r>
          <rPr>
            <b/>
            <sz val="9"/>
            <color indexed="81"/>
            <rFont val="Tahoma"/>
            <family val="2"/>
          </rPr>
          <t>Notes:</t>
        </r>
        <r>
          <rPr>
            <sz val="9"/>
            <color indexed="81"/>
            <rFont val="Tahoma"/>
            <family val="2"/>
          </rPr>
          <t xml:space="preserve">
Roth IRAs are not included here since you pay the taxes on them immediately. Enter "0" if you have Roth IRAs.</t>
        </r>
      </text>
    </comment>
    <comment ref="C17" authorId="0" shapeId="0">
      <text>
        <r>
          <rPr>
            <b/>
            <sz val="9"/>
            <color indexed="81"/>
            <rFont val="Tahoma"/>
            <family val="2"/>
          </rPr>
          <t xml:space="preserve">Notes:
</t>
        </r>
        <r>
          <rPr>
            <sz val="9"/>
            <color indexed="81"/>
            <rFont val="Tahoma"/>
            <family val="2"/>
          </rPr>
          <t xml:space="preserve">Amount of withholding per pay period for the fiscal year. </t>
        </r>
      </text>
    </comment>
    <comment ref="G17" authorId="0" shapeId="0">
      <text>
        <r>
          <rPr>
            <b/>
            <sz val="9"/>
            <color indexed="81"/>
            <rFont val="Tahoma"/>
            <family val="2"/>
          </rPr>
          <t>Notes:</t>
        </r>
        <r>
          <rPr>
            <sz val="9"/>
            <color indexed="81"/>
            <rFont val="Tahoma"/>
            <family val="2"/>
          </rPr>
          <t xml:space="preserve">
This Credit phases out due to your Adjusted Gross Income.</t>
        </r>
      </text>
    </comment>
    <comment ref="H17" authorId="0" shapeId="0">
      <text>
        <r>
          <rPr>
            <b/>
            <sz val="9"/>
            <color indexed="81"/>
            <rFont val="Tahoma"/>
            <family val="2"/>
          </rPr>
          <t>Eligibility for the student loan interest deduction</t>
        </r>
        <r>
          <rPr>
            <sz val="9"/>
            <color indexed="81"/>
            <rFont val="Tahoma"/>
            <family val="2"/>
          </rPr>
          <t xml:space="preserve">
You can’t claim the student loan interest deduction if your modified adjusted gross income (MAGI) exceeds certain limits. For most people, your modified adjusted gross income (MAGI) is simply your adjusted gross income (AGI) before any adjustment for student loan interest payments.
For the 2019 tax year, the modified adjusted gross income limits were:
$85,000 if single, head of household, or qualifying widow
$170,000 if married and filing a joint return
In addition to income limits, you can’t claim the deduction if:
Your parent or another relative claims you as a dependent on their own taxes
You or your spouse are not legally responsible for repaying the loan (you’re making payments on a loan that your child took out in their own name, for example)
You’re married and filing separate returns</t>
        </r>
      </text>
    </comment>
    <comment ref="C18" authorId="0" shapeId="0">
      <text>
        <r>
          <rPr>
            <b/>
            <sz val="9"/>
            <color indexed="81"/>
            <rFont val="Tahoma"/>
            <family val="2"/>
          </rPr>
          <t xml:space="preserve">Notes:
</t>
        </r>
        <r>
          <rPr>
            <sz val="9"/>
            <color indexed="81"/>
            <rFont val="Tahoma"/>
            <family val="2"/>
          </rPr>
          <t>May include earned income credit, saver's credit, education credits, and even child credits.</t>
        </r>
      </text>
    </comment>
  </commentList>
</comments>
</file>

<file path=xl/comments5.xml><?xml version="1.0" encoding="utf-8"?>
<comments xmlns="http://schemas.openxmlformats.org/spreadsheetml/2006/main">
  <authors>
    <author>Gonzalez, Lawrence</author>
  </authors>
  <commentList>
    <comment ref="B3" authorId="0" shapeId="0">
      <text>
        <r>
          <rPr>
            <b/>
            <sz val="9"/>
            <color indexed="81"/>
            <rFont val="Tahoma"/>
            <family val="2"/>
          </rPr>
          <t xml:space="preserve">Notes:
</t>
        </r>
        <r>
          <rPr>
            <sz val="9"/>
            <color indexed="81"/>
            <rFont val="Tahoma"/>
            <family val="2"/>
          </rPr>
          <t>Automatically pulled from household data</t>
        </r>
      </text>
    </comment>
    <comment ref="B4" authorId="0" shapeId="0">
      <text>
        <r>
          <rPr>
            <b/>
            <sz val="9"/>
            <color indexed="81"/>
            <rFont val="Tahoma"/>
            <family val="2"/>
          </rPr>
          <t xml:space="preserve">Notes:
</t>
        </r>
        <r>
          <rPr>
            <sz val="9"/>
            <color indexed="81"/>
            <rFont val="Tahoma"/>
            <family val="2"/>
          </rPr>
          <t xml:space="preserve">Plug your last state refund in cell I23, it's also duplicated in cell I26. This is a Federal Tax Estimator, the states are too complicated or varied to express in an estimator.
</t>
        </r>
      </text>
    </comment>
    <comment ref="C7" authorId="0" shapeId="0">
      <text>
        <r>
          <rPr>
            <b/>
            <sz val="9"/>
            <color indexed="81"/>
            <rFont val="Tahoma"/>
            <family val="2"/>
          </rPr>
          <t xml:space="preserve">Notes:
</t>
        </r>
        <r>
          <rPr>
            <sz val="9"/>
            <color indexed="81"/>
            <rFont val="Tahoma"/>
            <family val="2"/>
          </rPr>
          <t>Non taxable income is deducted before AGI such as traditional IRA which are tax deferred (limit of $6,000 for those under 49, $7,000 for 50 and over), student loan interest up to $2,500 per year and Health savings Account contributions up to the limit of $3,500 for single and $7,00 for families.</t>
        </r>
      </text>
    </comment>
    <comment ref="B8" authorId="0" shapeId="0">
      <text>
        <r>
          <rPr>
            <b/>
            <sz val="9"/>
            <color indexed="81"/>
            <rFont val="Tahoma"/>
            <family val="2"/>
          </rPr>
          <t xml:space="preserve">Notes:
</t>
        </r>
        <r>
          <rPr>
            <sz val="9"/>
            <color indexed="81"/>
            <rFont val="Tahoma"/>
            <family val="2"/>
          </rPr>
          <t>Very important number which other financial institution based your income level on. Lowering this can be very advantageous in the long run.</t>
        </r>
      </text>
    </comment>
    <comment ref="G8" authorId="0" shapeId="0">
      <text>
        <r>
          <rPr>
            <b/>
            <sz val="9"/>
            <color indexed="81"/>
            <rFont val="Tahoma"/>
            <family val="2"/>
          </rPr>
          <t xml:space="preserve">Notes:
</t>
        </r>
        <r>
          <rPr>
            <sz val="9"/>
            <color indexed="81"/>
            <rFont val="Tahoma"/>
            <family val="2"/>
          </rPr>
          <t xml:space="preserve">Autocalculaton, please enter if you know the amount.
</t>
        </r>
      </text>
    </comment>
    <comment ref="C9" authorId="0" shapeId="0">
      <text>
        <r>
          <rPr>
            <b/>
            <sz val="9"/>
            <color indexed="81"/>
            <rFont val="Tahoma"/>
            <family val="2"/>
          </rPr>
          <t>Notes:</t>
        </r>
        <r>
          <rPr>
            <sz val="9"/>
            <color indexed="81"/>
            <rFont val="Tahoma"/>
            <family val="2"/>
          </rPr>
          <t xml:space="preserve">
Modified adjusted gross income (MAGI) is an important number. First of all, it determines whether you can contribute to a Roth IRA and if you can deduct IRA contributions.
It also factors into your eligibility for certain education tax benefits and income tax credits.﻿ Furthermore, it establishes your eligibility for income-based Medicaid and subsidized health insurance plans on the Health Insurance Marketplace.</t>
        </r>
      </text>
    </comment>
    <comment ref="G9" authorId="0" shapeId="0">
      <text>
        <r>
          <rPr>
            <b/>
            <sz val="9"/>
            <color indexed="81"/>
            <rFont val="Tahoma"/>
            <family val="2"/>
          </rPr>
          <t xml:space="preserve">Notes:
</t>
        </r>
        <r>
          <rPr>
            <sz val="9"/>
            <color indexed="81"/>
            <rFont val="Tahoma"/>
            <family val="2"/>
          </rPr>
          <t>Autocalculaton, please enter if you know the amount.</t>
        </r>
      </text>
    </comment>
    <comment ref="G10" authorId="0" shapeId="0">
      <text>
        <r>
          <rPr>
            <b/>
            <sz val="9"/>
            <color indexed="81"/>
            <rFont val="Tahoma"/>
            <family val="2"/>
          </rPr>
          <t xml:space="preserve">Notes:
</t>
        </r>
        <r>
          <rPr>
            <sz val="9"/>
            <color indexed="81"/>
            <rFont val="Tahoma"/>
            <family val="2"/>
          </rPr>
          <t>Enter if you have it, should be on your pay stub or keep is as is for an autocalculation.</t>
        </r>
      </text>
    </comment>
    <comment ref="C11" authorId="0" shapeId="0">
      <text>
        <r>
          <rPr>
            <b/>
            <sz val="9"/>
            <color indexed="81"/>
            <rFont val="Tahoma"/>
            <family val="2"/>
          </rPr>
          <t xml:space="preserve">Notes:
</t>
        </r>
        <r>
          <rPr>
            <sz val="9"/>
            <color indexed="81"/>
            <rFont val="Tahoma"/>
            <family val="2"/>
          </rPr>
          <t xml:space="preserve">Standard deduction for single people is $12.2k, for Married it's $24.4k, and for Head of Households it's $18.4k. If your itemized deductions are greater than this amoung you can take it, if you fall less than the standard, you are granted the standard as a minimum.
</t>
        </r>
      </text>
    </comment>
    <comment ref="B13" authorId="0" shapeId="0">
      <text>
        <r>
          <rPr>
            <b/>
            <sz val="9"/>
            <color indexed="81"/>
            <rFont val="Tahoma"/>
            <family val="2"/>
          </rPr>
          <t xml:space="preserve">Notes:
</t>
        </r>
        <r>
          <rPr>
            <sz val="9"/>
            <color indexed="81"/>
            <rFont val="Tahoma"/>
            <family val="2"/>
          </rPr>
          <t>This is the technical amount that you are taxed at after deductions.</t>
        </r>
      </text>
    </comment>
    <comment ref="C14" authorId="0" shapeId="0">
      <text>
        <r>
          <rPr>
            <b/>
            <sz val="9"/>
            <color indexed="81"/>
            <rFont val="Tahoma"/>
            <family val="2"/>
          </rPr>
          <t xml:space="preserve">Notes: 
</t>
        </r>
        <r>
          <rPr>
            <sz val="9"/>
            <color indexed="81"/>
            <rFont val="Tahoma"/>
            <family val="2"/>
          </rPr>
          <t xml:space="preserve">This formula is automatically calculated at the 22% ranges however if you need to change it consult with the "how are taxes calculated" tab. And use the excel formula, for example for a taxable income of $100,000 for a single filer "=14,382+((F13-84200)*.24))"
Highlighted </t>
        </r>
        <r>
          <rPr>
            <b/>
            <sz val="9"/>
            <color indexed="81"/>
            <rFont val="Tahoma"/>
            <family val="2"/>
          </rPr>
          <t xml:space="preserve">RED </t>
        </r>
        <r>
          <rPr>
            <sz val="9"/>
            <color indexed="81"/>
            <rFont val="Tahoma"/>
            <family val="2"/>
          </rPr>
          <t xml:space="preserve">in "How are Taxes Calculated"
 </t>
        </r>
      </text>
    </comment>
    <comment ref="C15" authorId="0" shapeId="0">
      <text>
        <r>
          <rPr>
            <b/>
            <sz val="9"/>
            <color indexed="81"/>
            <rFont val="Tahoma"/>
            <family val="2"/>
          </rPr>
          <t xml:space="preserve">Notes:
</t>
        </r>
        <r>
          <rPr>
            <sz val="9"/>
            <color indexed="81"/>
            <rFont val="Tahoma"/>
            <family val="2"/>
          </rPr>
          <t>Some people get tax credits, enter here if necessary.</t>
        </r>
      </text>
    </comment>
    <comment ref="G16" authorId="0" shapeId="0">
      <text>
        <r>
          <rPr>
            <b/>
            <sz val="9"/>
            <color indexed="81"/>
            <rFont val="Tahoma"/>
            <family val="2"/>
          </rPr>
          <t>Notes:</t>
        </r>
        <r>
          <rPr>
            <sz val="9"/>
            <color indexed="81"/>
            <rFont val="Tahoma"/>
            <family val="2"/>
          </rPr>
          <t xml:space="preserve">
Roth IRAs are not included here since you pay the taxes on them immediately. Enter "0" if you have Roth IRAs.</t>
        </r>
      </text>
    </comment>
    <comment ref="C17" authorId="0" shapeId="0">
      <text>
        <r>
          <rPr>
            <b/>
            <sz val="9"/>
            <color indexed="81"/>
            <rFont val="Tahoma"/>
            <family val="2"/>
          </rPr>
          <t xml:space="preserve">Notes:
</t>
        </r>
        <r>
          <rPr>
            <sz val="9"/>
            <color indexed="81"/>
            <rFont val="Tahoma"/>
            <family val="2"/>
          </rPr>
          <t xml:space="preserve">Amount of withholding per pay period for the fiscal year. </t>
        </r>
      </text>
    </comment>
    <comment ref="G17" authorId="0" shapeId="0">
      <text>
        <r>
          <rPr>
            <b/>
            <sz val="9"/>
            <color indexed="81"/>
            <rFont val="Tahoma"/>
            <family val="2"/>
          </rPr>
          <t>Notes:</t>
        </r>
        <r>
          <rPr>
            <sz val="9"/>
            <color indexed="81"/>
            <rFont val="Tahoma"/>
            <family val="2"/>
          </rPr>
          <t xml:space="preserve">
This Credit phases out due to your Adjusted Gross Income.</t>
        </r>
      </text>
    </comment>
    <comment ref="H17" authorId="0" shapeId="0">
      <text>
        <r>
          <rPr>
            <b/>
            <sz val="9"/>
            <color indexed="81"/>
            <rFont val="Tahoma"/>
            <family val="2"/>
          </rPr>
          <t xml:space="preserve">Eligibility for the student loan interest deduction
</t>
        </r>
        <r>
          <rPr>
            <sz val="9"/>
            <color indexed="81"/>
            <rFont val="Tahoma"/>
            <family val="2"/>
          </rPr>
          <t xml:space="preserve">
You can’t claim the student loan interest deduction if your modified adjusted gross income (MAGI) exceeds certain limits. For most people, your modified adjusted gross income (MAGI) is simply your adjusted gross income (AGI) before any adjustment for student loan interest payments.
For the 2019 tax year, the modified adjusted gross income limits were:
$85,000 if single, head of household, or qualifying widow
$170,000 if married and filing a joint return
In addition to income limits, you can’t claim the deduction if:
Your parent or another relative claims you as a dependent on their own taxes
You or your spouse are not legally responsible for repaying the loan (you’re making payments on a loan that your child took out in their own name, for example)
You’re married and filing separate returns</t>
        </r>
      </text>
    </comment>
    <comment ref="C18" authorId="0" shapeId="0">
      <text>
        <r>
          <rPr>
            <b/>
            <sz val="9"/>
            <color indexed="81"/>
            <rFont val="Tahoma"/>
            <family val="2"/>
          </rPr>
          <t xml:space="preserve">Notes:
</t>
        </r>
        <r>
          <rPr>
            <sz val="9"/>
            <color indexed="81"/>
            <rFont val="Tahoma"/>
            <family val="2"/>
          </rPr>
          <t>May include earned income credit, saver's credit, education credits, and even child credits.</t>
        </r>
      </text>
    </comment>
  </commentList>
</comments>
</file>

<file path=xl/comments6.xml><?xml version="1.0" encoding="utf-8"?>
<comments xmlns="http://schemas.openxmlformats.org/spreadsheetml/2006/main">
  <authors>
    <author>Gonzalez, Lawrence</author>
  </authors>
  <commentList>
    <comment ref="B3" authorId="0" shapeId="0">
      <text>
        <r>
          <rPr>
            <b/>
            <sz val="9"/>
            <color indexed="81"/>
            <rFont val="Tahoma"/>
            <family val="2"/>
          </rPr>
          <t xml:space="preserve">Notes:
</t>
        </r>
        <r>
          <rPr>
            <sz val="9"/>
            <color indexed="81"/>
            <rFont val="Tahoma"/>
            <family val="2"/>
          </rPr>
          <t>Automatically pulled from household data</t>
        </r>
      </text>
    </comment>
    <comment ref="B4" authorId="0" shapeId="0">
      <text>
        <r>
          <rPr>
            <b/>
            <sz val="9"/>
            <color indexed="81"/>
            <rFont val="Tahoma"/>
            <family val="2"/>
          </rPr>
          <t xml:space="preserve">Notes:
</t>
        </r>
        <r>
          <rPr>
            <sz val="9"/>
            <color indexed="81"/>
            <rFont val="Tahoma"/>
            <family val="2"/>
          </rPr>
          <t xml:space="preserve">Plug your last state refund in cell I23, it's also duplicated in cell I26. This is a Federal Tax Estimator, the states are too complicated or varied to express in an estimator.
</t>
        </r>
      </text>
    </comment>
    <comment ref="C7" authorId="0" shapeId="0">
      <text>
        <r>
          <rPr>
            <b/>
            <sz val="9"/>
            <color indexed="81"/>
            <rFont val="Tahoma"/>
            <family val="2"/>
          </rPr>
          <t xml:space="preserve">Notes:
</t>
        </r>
        <r>
          <rPr>
            <sz val="9"/>
            <color indexed="81"/>
            <rFont val="Tahoma"/>
            <family val="2"/>
          </rPr>
          <t>Non taxable income is deducted before AGI such as traditional IRA which are tax deferred (limit of $6,000 for those under 49, $7,000 for 50 and over), student loan interest up to $2,500 per year and Health savings Account contributions up to the limit of $3,500 for single and $7,00 for families.</t>
        </r>
      </text>
    </comment>
    <comment ref="B8" authorId="0" shapeId="0">
      <text>
        <r>
          <rPr>
            <b/>
            <sz val="9"/>
            <color indexed="81"/>
            <rFont val="Tahoma"/>
            <family val="2"/>
          </rPr>
          <t xml:space="preserve">Notes:
</t>
        </r>
        <r>
          <rPr>
            <sz val="9"/>
            <color indexed="81"/>
            <rFont val="Tahoma"/>
            <family val="2"/>
          </rPr>
          <t>Very important number which other financial institution based your income level on. Lowering this can be very advantageous in the long run.</t>
        </r>
      </text>
    </comment>
    <comment ref="G8" authorId="0" shapeId="0">
      <text>
        <r>
          <rPr>
            <b/>
            <sz val="9"/>
            <color indexed="81"/>
            <rFont val="Tahoma"/>
            <family val="2"/>
          </rPr>
          <t xml:space="preserve">Notes:
</t>
        </r>
        <r>
          <rPr>
            <sz val="9"/>
            <color indexed="81"/>
            <rFont val="Tahoma"/>
            <family val="2"/>
          </rPr>
          <t xml:space="preserve">Autocalculaton, please enter if you know the amount.
</t>
        </r>
      </text>
    </comment>
    <comment ref="C9" authorId="0" shapeId="0">
      <text>
        <r>
          <rPr>
            <b/>
            <sz val="9"/>
            <color indexed="81"/>
            <rFont val="Tahoma"/>
            <family val="2"/>
          </rPr>
          <t>Notes:</t>
        </r>
        <r>
          <rPr>
            <sz val="9"/>
            <color indexed="81"/>
            <rFont val="Tahoma"/>
            <family val="2"/>
          </rPr>
          <t xml:space="preserve">
Modified adjusted gross income (MAGI) is an important number. First of all, it determines whether you can contribute to a Roth IRA and if you can deduct IRA contributions.
It also factors into your eligibility for certain education tax benefits and income tax credits.﻿ Furthermore, it establishes your eligibility for income-based Medicaid and subsidized health insurance plans on the Health Insurance Marketplace.</t>
        </r>
      </text>
    </comment>
    <comment ref="G9" authorId="0" shapeId="0">
      <text>
        <r>
          <rPr>
            <b/>
            <sz val="9"/>
            <color indexed="81"/>
            <rFont val="Tahoma"/>
            <family val="2"/>
          </rPr>
          <t xml:space="preserve">Notes:
</t>
        </r>
        <r>
          <rPr>
            <sz val="9"/>
            <color indexed="81"/>
            <rFont val="Tahoma"/>
            <family val="2"/>
          </rPr>
          <t>Autocalculaton, please enter if you know the amount.</t>
        </r>
      </text>
    </comment>
    <comment ref="G10" authorId="0" shapeId="0">
      <text>
        <r>
          <rPr>
            <b/>
            <sz val="9"/>
            <color indexed="81"/>
            <rFont val="Tahoma"/>
            <family val="2"/>
          </rPr>
          <t xml:space="preserve">Notes:
</t>
        </r>
        <r>
          <rPr>
            <sz val="9"/>
            <color indexed="81"/>
            <rFont val="Tahoma"/>
            <family val="2"/>
          </rPr>
          <t>Enter if you have it, should be on your pay stub or keep is as is for an autocalculation.</t>
        </r>
      </text>
    </comment>
    <comment ref="C11" authorId="0" shapeId="0">
      <text>
        <r>
          <rPr>
            <b/>
            <sz val="9"/>
            <color indexed="81"/>
            <rFont val="Tahoma"/>
            <family val="2"/>
          </rPr>
          <t xml:space="preserve">Notes:
</t>
        </r>
        <r>
          <rPr>
            <sz val="9"/>
            <color indexed="81"/>
            <rFont val="Tahoma"/>
            <family val="2"/>
          </rPr>
          <t xml:space="preserve">Standard deduction for single people is $12.2k, for Married it's $24.4k, and for Head of Households it's $18.4k. If your itemized deductions are greater than this amoung you can take it, if you fall less than the standard, you are granted the standard as a minimum.
</t>
        </r>
      </text>
    </comment>
    <comment ref="B13" authorId="0" shapeId="0">
      <text>
        <r>
          <rPr>
            <b/>
            <sz val="9"/>
            <color indexed="81"/>
            <rFont val="Tahoma"/>
            <family val="2"/>
          </rPr>
          <t xml:space="preserve">Notes:
</t>
        </r>
        <r>
          <rPr>
            <sz val="9"/>
            <color indexed="81"/>
            <rFont val="Tahoma"/>
            <family val="2"/>
          </rPr>
          <t>This is the technical amount that you are taxed at after deductions.</t>
        </r>
      </text>
    </comment>
    <comment ref="C14" authorId="0" shapeId="0">
      <text>
        <r>
          <rPr>
            <b/>
            <sz val="9"/>
            <color indexed="81"/>
            <rFont val="Tahoma"/>
            <family val="2"/>
          </rPr>
          <t xml:space="preserve">Notes: 
</t>
        </r>
        <r>
          <rPr>
            <sz val="9"/>
            <color indexed="81"/>
            <rFont val="Tahoma"/>
            <family val="2"/>
          </rPr>
          <t xml:space="preserve">This formula is automatically calculated at the 22% ranges however if you need to change it consult with the "how are taxes calculated" tab. And use the excel formula, for example for a taxable income of $100,000 for a single filer "=14,382+((F13-84200)*.24))"
Highlighted </t>
        </r>
        <r>
          <rPr>
            <b/>
            <sz val="9"/>
            <color indexed="81"/>
            <rFont val="Tahoma"/>
            <family val="2"/>
          </rPr>
          <t xml:space="preserve">RED </t>
        </r>
        <r>
          <rPr>
            <sz val="9"/>
            <color indexed="81"/>
            <rFont val="Tahoma"/>
            <family val="2"/>
          </rPr>
          <t xml:space="preserve">in "How are Taxes Calculated"
 </t>
        </r>
      </text>
    </comment>
    <comment ref="C15" authorId="0" shapeId="0">
      <text>
        <r>
          <rPr>
            <b/>
            <sz val="9"/>
            <color indexed="81"/>
            <rFont val="Tahoma"/>
            <family val="2"/>
          </rPr>
          <t xml:space="preserve">Notes:
</t>
        </r>
        <r>
          <rPr>
            <sz val="9"/>
            <color indexed="81"/>
            <rFont val="Tahoma"/>
            <family val="2"/>
          </rPr>
          <t>Some people get tax credits, enter here if necessary.</t>
        </r>
      </text>
    </comment>
    <comment ref="G16" authorId="0" shapeId="0">
      <text>
        <r>
          <rPr>
            <b/>
            <sz val="9"/>
            <color indexed="81"/>
            <rFont val="Tahoma"/>
            <family val="2"/>
          </rPr>
          <t>Notes:</t>
        </r>
        <r>
          <rPr>
            <sz val="9"/>
            <color indexed="81"/>
            <rFont val="Tahoma"/>
            <family val="2"/>
          </rPr>
          <t xml:space="preserve">
Roth IRAs are not included here since you pay the taxes on them immediately. Enter "0" if you have Roth IRAs.</t>
        </r>
      </text>
    </comment>
    <comment ref="C17" authorId="0" shapeId="0">
      <text>
        <r>
          <rPr>
            <b/>
            <sz val="9"/>
            <color indexed="81"/>
            <rFont val="Tahoma"/>
            <family val="2"/>
          </rPr>
          <t xml:space="preserve">Notes:
</t>
        </r>
        <r>
          <rPr>
            <sz val="9"/>
            <color indexed="81"/>
            <rFont val="Tahoma"/>
            <family val="2"/>
          </rPr>
          <t xml:space="preserve">Amount of withholding per pay period for the fiscal year. </t>
        </r>
      </text>
    </comment>
    <comment ref="G17" authorId="0" shapeId="0">
      <text>
        <r>
          <rPr>
            <b/>
            <sz val="9"/>
            <color indexed="81"/>
            <rFont val="Tahoma"/>
            <family val="2"/>
          </rPr>
          <t>Notes:</t>
        </r>
        <r>
          <rPr>
            <sz val="9"/>
            <color indexed="81"/>
            <rFont val="Tahoma"/>
            <family val="2"/>
          </rPr>
          <t xml:space="preserve">
This Credit phases out due to your Adjusted Gross Income.</t>
        </r>
      </text>
    </comment>
    <comment ref="H17" authorId="0" shapeId="0">
      <text>
        <r>
          <rPr>
            <b/>
            <sz val="9"/>
            <color indexed="81"/>
            <rFont val="Tahoma"/>
            <family val="2"/>
          </rPr>
          <t xml:space="preserve">Eligibility for the student loan interest deduction
</t>
        </r>
        <r>
          <rPr>
            <sz val="9"/>
            <color indexed="81"/>
            <rFont val="Tahoma"/>
            <family val="2"/>
          </rPr>
          <t xml:space="preserve">
You can’t claim the student loan interest deduction if your modified adjusted gross income (MAGI) exceeds certain limits. For most people, your modified adjusted gross income (MAGI) is simply your adjusted gross income (AGI) before any adjustment for student loan interest payments.
For the 2019 tax year, the modified adjusted gross income limits were:
$85,000 if single, head of household, or qualifying widow
$170,000 if married and filing a joint return
In addition to income limits, you can’t claim the deduction if:
Your parent or another relative claims you as a dependent on their own taxes
You or your spouse are not legally responsible for repaying the loan (you’re making payments on a loan that your child took out in their own name, for example)
You’re married and filing separate returns</t>
        </r>
      </text>
    </comment>
    <comment ref="C18" authorId="0" shapeId="0">
      <text>
        <r>
          <rPr>
            <b/>
            <sz val="9"/>
            <color indexed="81"/>
            <rFont val="Tahoma"/>
            <family val="2"/>
          </rPr>
          <t xml:space="preserve">Notes:
</t>
        </r>
        <r>
          <rPr>
            <sz val="9"/>
            <color indexed="81"/>
            <rFont val="Tahoma"/>
            <family val="2"/>
          </rPr>
          <t>May include earned income credit, saver's credit, education credits, and even child credits.</t>
        </r>
      </text>
    </comment>
  </commentList>
</comments>
</file>

<file path=xl/sharedStrings.xml><?xml version="1.0" encoding="utf-8"?>
<sst xmlns="http://schemas.openxmlformats.org/spreadsheetml/2006/main" count="334" uniqueCount="202">
  <si>
    <t>Yearly</t>
  </si>
  <si>
    <t>General Instructions</t>
  </si>
  <si>
    <t>For More Free Financial Resources go to Linktr.ee/GQ_accountant</t>
  </si>
  <si>
    <t>Net/Max Affordability Rules</t>
  </si>
  <si>
    <t>Primary Gross Income</t>
  </si>
  <si>
    <t>Secondary Gross Income (If Any)</t>
  </si>
  <si>
    <t>Rental Income (If Any)</t>
  </si>
  <si>
    <t>Business Income (If Any)</t>
  </si>
  <si>
    <t>Total Gross Income</t>
  </si>
  <si>
    <t>Child Support/Alimony (If Any)</t>
  </si>
  <si>
    <r>
      <t xml:space="preserve">4. Enter any </t>
    </r>
    <r>
      <rPr>
        <b/>
        <sz val="16"/>
        <color theme="1"/>
        <rFont val="Calibri"/>
        <family val="2"/>
        <scheme val="minor"/>
      </rPr>
      <t>Business Income (if any)</t>
    </r>
  </si>
  <si>
    <r>
      <t>5.</t>
    </r>
    <r>
      <rPr>
        <b/>
        <sz val="16"/>
        <color theme="1"/>
        <rFont val="Calibri"/>
        <family val="2"/>
        <scheme val="minor"/>
      </rPr>
      <t xml:space="preserve"> Enter any child support and/or alimony</t>
    </r>
    <r>
      <rPr>
        <sz val="16"/>
        <color theme="1"/>
        <rFont val="Calibri"/>
        <family val="2"/>
        <scheme val="minor"/>
      </rPr>
      <t>.</t>
    </r>
  </si>
  <si>
    <r>
      <t xml:space="preserve">3. Enter any </t>
    </r>
    <r>
      <rPr>
        <b/>
        <sz val="16"/>
        <color theme="1"/>
        <rFont val="Calibri"/>
        <family val="2"/>
        <scheme val="minor"/>
      </rPr>
      <t>Rental Income (if any)</t>
    </r>
  </si>
  <si>
    <t>Gross Income Total</t>
  </si>
  <si>
    <t>401k (TSP), 403b, 457b Contribution
Primary Income Provider</t>
  </si>
  <si>
    <t>401k (TSP), 403b, 457b Contribution
Secondary Income Provider</t>
  </si>
  <si>
    <t>Health Savings Account</t>
  </si>
  <si>
    <t>Health Savings Account
for the Secondary</t>
  </si>
  <si>
    <t>Health Savings Account
for the Primary</t>
  </si>
  <si>
    <t>Rate</t>
  </si>
  <si>
    <t>For Unmarried Individuals, Taxable Income Over</t>
  </si>
  <si>
    <t>For Married Individuals Filing Joint Returns, Taxable Income Over</t>
  </si>
  <si>
    <t>For Heads of Households, Taxable Income Over</t>
  </si>
  <si>
    <t>Filing Status                                  </t>
  </si>
  <si>
    <t>Deduction Amount</t>
  </si>
  <si>
    <t>Single</t>
  </si>
  <si>
    <t>Married Filing Jointly</t>
  </si>
  <si>
    <t>Head of Household</t>
  </si>
  <si>
    <t>Filing Status</t>
  </si>
  <si>
    <t>No Children</t>
  </si>
  <si>
    <t>One Child</t>
  </si>
  <si>
    <t>Two Children</t>
  </si>
  <si>
    <t>Three or More Children</t>
  </si>
  <si>
    <t>Single or Head of Household</t>
  </si>
  <si>
    <t>Income at Max Credit</t>
  </si>
  <si>
    <t>Maximum Credit</t>
  </si>
  <si>
    <t>Phaseout Begins</t>
  </si>
  <si>
    <t>Phaseout Ends (Credit Equals Zero)</t>
  </si>
  <si>
    <t>Estimated Net After Deductions</t>
  </si>
  <si>
    <t>Estimated After Tax</t>
  </si>
  <si>
    <t>Other Assets (Deductions)</t>
  </si>
  <si>
    <t>Net Take-Home Total</t>
  </si>
  <si>
    <t>Itemized Deduction</t>
  </si>
  <si>
    <t>Calculations</t>
  </si>
  <si>
    <t>Income</t>
  </si>
  <si>
    <t>10% of total income</t>
  </si>
  <si>
    <t>Gross Income</t>
  </si>
  <si>
    <t>Itemized VS Standard</t>
  </si>
  <si>
    <t>Minus not taxable</t>
  </si>
  <si>
    <t>Misc: Home + Investment Property</t>
  </si>
  <si>
    <t>&lt;-- Plug and Chug</t>
  </si>
  <si>
    <t>Adjusted Gross Income (AGI)</t>
  </si>
  <si>
    <t>Charitable</t>
  </si>
  <si>
    <t>Job</t>
  </si>
  <si>
    <t>Medical/Dental</t>
  </si>
  <si>
    <t>529 Plan</t>
  </si>
  <si>
    <t>Taxable Income</t>
  </si>
  <si>
    <t>Gross Taxes</t>
  </si>
  <si>
    <t>Formula</t>
  </si>
  <si>
    <t>Tax Credits</t>
  </si>
  <si>
    <t>AGI Deductions</t>
  </si>
  <si>
    <t>Total Taxes for the Year</t>
  </si>
  <si>
    <t>Withheld</t>
  </si>
  <si>
    <t>Student Loans Interests</t>
  </si>
  <si>
    <t>Other credits</t>
  </si>
  <si>
    <t>Tax Owed or Refunded</t>
  </si>
  <si>
    <t>Final Breakdown Below</t>
  </si>
  <si>
    <t>Tax Return Break down</t>
  </si>
  <si>
    <t>&lt;-- Guessing</t>
  </si>
  <si>
    <t>State and Local Taxes</t>
  </si>
  <si>
    <t>Addt. To Gross
(Prior Year State Refund)</t>
  </si>
  <si>
    <t>&lt;-- Plug and Chug, if Any</t>
  </si>
  <si>
    <t>&lt;-- Plug and Chug (if any)</t>
  </si>
  <si>
    <t>Final Breakdown Below + HH with 1 Kid</t>
  </si>
  <si>
    <t>Head of Household Income Tax Estimator</t>
  </si>
  <si>
    <t>Single Tax Payer Income Tax Estimator</t>
  </si>
  <si>
    <t>Married Filing Jointly Income Tax Estimator</t>
  </si>
  <si>
    <t>Taxes</t>
  </si>
  <si>
    <t>10% of taxable income</t>
  </si>
  <si>
    <t>Table 2. Heads of Households</t>
  </si>
  <si>
    <t>Table 4. Married Filing Separately</t>
  </si>
  <si>
    <t>Final Breakdown Below + MFJ with 1 Kid</t>
  </si>
  <si>
    <r>
      <t xml:space="preserve">Individual Retirement Account (IRA)
</t>
    </r>
    <r>
      <rPr>
        <i/>
        <sz val="12"/>
        <color rgb="FF000000"/>
        <rFont val="Calibri"/>
        <family val="2"/>
      </rPr>
      <t>Traditional</t>
    </r>
    <r>
      <rPr>
        <sz val="12"/>
        <color rgb="FF000000"/>
        <rFont val="Calibri"/>
        <family val="2"/>
      </rPr>
      <t xml:space="preserve"> or ROTH for Secondary</t>
    </r>
  </si>
  <si>
    <r>
      <t xml:space="preserve">Individual Retirement Account (IRA)
</t>
    </r>
    <r>
      <rPr>
        <i/>
        <sz val="12"/>
        <color rgb="FF000000"/>
        <rFont val="Calibri"/>
        <family val="2"/>
      </rPr>
      <t>Traditional</t>
    </r>
    <r>
      <rPr>
        <sz val="12"/>
        <color rgb="FF000000"/>
        <rFont val="Calibri"/>
        <family val="2"/>
      </rPr>
      <t xml:space="preserve"> or ROTH for Primary</t>
    </r>
  </si>
  <si>
    <r>
      <t xml:space="preserve">1. </t>
    </r>
    <r>
      <rPr>
        <b/>
        <sz val="16"/>
        <color rgb="FFFF0000"/>
        <rFont val="Calibri"/>
        <family val="2"/>
        <scheme val="minor"/>
      </rPr>
      <t>This is a simplified Tax estimator, primarily for familiarization and education.</t>
    </r>
    <r>
      <rPr>
        <sz val="16"/>
        <color theme="1"/>
        <rFont val="Calibri"/>
        <family val="2"/>
        <scheme val="minor"/>
      </rPr>
      <t xml:space="preserve"> Gross income Added from household data sheet.</t>
    </r>
  </si>
  <si>
    <r>
      <t>2.</t>
    </r>
    <r>
      <rPr>
        <b/>
        <sz val="16"/>
        <color theme="1"/>
        <rFont val="Calibri"/>
        <family val="2"/>
        <scheme val="minor"/>
      </rPr>
      <t xml:space="preserve"> </t>
    </r>
    <r>
      <rPr>
        <sz val="16"/>
        <color theme="1"/>
        <rFont val="Calibri"/>
        <family val="2"/>
        <scheme val="minor"/>
      </rPr>
      <t>Enter the</t>
    </r>
    <r>
      <rPr>
        <b/>
        <sz val="16"/>
        <color theme="1"/>
        <rFont val="Calibri"/>
        <family val="2"/>
        <scheme val="minor"/>
      </rPr>
      <t xml:space="preserve"> Gross Income for the secondary person in the household (if any)</t>
    </r>
  </si>
  <si>
    <r>
      <t xml:space="preserve">6. </t>
    </r>
    <r>
      <rPr>
        <b/>
        <sz val="16"/>
        <color theme="1"/>
        <rFont val="Calibri"/>
        <family val="2"/>
        <scheme val="minor"/>
      </rPr>
      <t xml:space="preserve">Total Gross Income </t>
    </r>
    <r>
      <rPr>
        <sz val="16"/>
        <color theme="1"/>
        <rFont val="Calibri"/>
        <family val="2"/>
        <scheme val="minor"/>
      </rPr>
      <t>(calculated automatically with inputs from 1-5)</t>
    </r>
  </si>
  <si>
    <r>
      <t xml:space="preserve">9. </t>
    </r>
    <r>
      <rPr>
        <b/>
        <sz val="16"/>
        <color theme="1"/>
        <rFont val="Calibri"/>
        <family val="2"/>
        <scheme val="minor"/>
      </rPr>
      <t xml:space="preserve">Estimated Net After Deductions </t>
    </r>
    <r>
      <rPr>
        <sz val="16"/>
        <color theme="1"/>
        <rFont val="Calibri"/>
        <family val="2"/>
        <scheme val="minor"/>
      </rPr>
      <t>calculated automatically from (6) Total Gross Income - (7) Total deductions</t>
    </r>
  </si>
  <si>
    <r>
      <t xml:space="preserve">10. </t>
    </r>
    <r>
      <rPr>
        <b/>
        <sz val="16"/>
        <color theme="1"/>
        <rFont val="Calibri"/>
        <family val="2"/>
        <scheme val="minor"/>
      </rPr>
      <t xml:space="preserve">Estimated After Tax </t>
    </r>
    <r>
      <rPr>
        <sz val="16"/>
        <color theme="1"/>
        <rFont val="Calibri"/>
        <family val="2"/>
        <scheme val="minor"/>
      </rPr>
      <t>calculated from (9) Estimated Net After Deductions multiplied by (1 - Tax Rate).</t>
    </r>
  </si>
  <si>
    <t>Credit Rate</t>
  </si>
  <si>
    <t>All Other Filers*</t>
  </si>
  <si>
    <t>50% of your contribution</t>
  </si>
  <si>
    <t>20% of your contribution</t>
  </si>
  <si>
    <t>10% of your contribution</t>
  </si>
  <si>
    <t>0% of your contribution</t>
  </si>
  <si>
    <r>
      <t xml:space="preserve">Total Deductions
</t>
    </r>
    <r>
      <rPr>
        <sz val="12"/>
        <color rgb="FF000000"/>
        <rFont val="Calibri"/>
        <family val="2"/>
      </rPr>
      <t>(Savings and Retirement Assets)</t>
    </r>
  </si>
  <si>
    <r>
      <t xml:space="preserve">7. </t>
    </r>
    <r>
      <rPr>
        <b/>
        <sz val="16"/>
        <color theme="1"/>
        <rFont val="Calibri"/>
        <family val="2"/>
        <scheme val="minor"/>
      </rPr>
      <t>Total Deductions</t>
    </r>
    <r>
      <rPr>
        <sz val="16"/>
        <color theme="1"/>
        <rFont val="Calibri"/>
        <family val="2"/>
        <scheme val="minor"/>
      </rPr>
      <t xml:space="preserve"> (Annual Savings and Retirement Portfolio)</t>
    </r>
    <r>
      <rPr>
        <b/>
        <sz val="16"/>
        <color theme="1"/>
        <rFont val="Calibri"/>
        <family val="2"/>
        <scheme val="minor"/>
      </rPr>
      <t xml:space="preserve">.
</t>
    </r>
    <r>
      <rPr>
        <sz val="16"/>
        <color theme="1"/>
        <rFont val="Calibri"/>
        <family val="2"/>
        <scheme val="minor"/>
      </rPr>
      <t>Enter and use as needed for 401k, IRAs, and HSAs respectively for one or two salary providers.</t>
    </r>
  </si>
  <si>
    <t>Estimated in Pay Period
Total Tax Rate</t>
  </si>
  <si>
    <t>Household Data Points Tab Instructions</t>
  </si>
  <si>
    <t>Table 1. Single Filers</t>
  </si>
  <si>
    <t>Table 3. Married Filing Jointly and Surviving Spouses*</t>
  </si>
  <si>
    <r>
      <rPr>
        <b/>
        <sz val="11"/>
        <color theme="1"/>
        <rFont val="Calibri"/>
        <family val="2"/>
        <scheme val="minor"/>
      </rPr>
      <t>Retirement Savings Contributions Credit (Saver’s Credit)</t>
    </r>
    <r>
      <rPr>
        <sz val="11"/>
        <color theme="1"/>
        <rFont val="Calibri"/>
        <family val="2"/>
        <scheme val="minor"/>
      </rPr>
      <t xml:space="preserve">
You're eligible for the credit if you're:
Age 18 or older;
Not a full-time student; and
Not claimed as a dependent on another person’s return.
The amount of the credit is 50%, 20% or 10% of your retirement plan or IRA or ABLE account contributions depending on your adjusted gross income (reported on your Form 1040 series return). The maximum contribution amount that may qualify for the credit is $2,000 ($4,000 if married filing jointly), making the maximum credit $1,000 ($2,000 if married filing jointly). Use the chart below to calculate your credit.
ABLE contributions eligible for the credit
Beginning in 2018, the Saver’s Credit can be taken for your contributions to an ABLE account if you’re the designated beneficiary.
Rollover contributions (money that you moved from another ABLE account or from a Qualified Tuition Plan (QTP) account do not qualify for the credit. Also, your eligible contributions may be reduced by any recent distributions you received from your ABLE account.</t>
    </r>
  </si>
  <si>
    <r>
      <rPr>
        <i/>
        <sz val="11"/>
        <color rgb="FF000000"/>
        <rFont val="Calibri"/>
        <family val="2"/>
      </rPr>
      <t xml:space="preserve">*Traditional </t>
    </r>
    <r>
      <rPr>
        <sz val="11"/>
        <color rgb="FF000000"/>
        <rFont val="Calibri"/>
        <family val="2"/>
      </rPr>
      <t xml:space="preserve">IRA Contributions </t>
    </r>
  </si>
  <si>
    <t>Household Income/Deductions Data Points</t>
  </si>
  <si>
    <t>&lt;--- Add Credits, Earned Income Tax Credit, Child Care Credits Etc.</t>
  </si>
  <si>
    <t>&lt;--- Add Depend and/or Child Credit</t>
  </si>
  <si>
    <t>*Modified AGI</t>
  </si>
  <si>
    <t>Medical expenses For the Year</t>
  </si>
  <si>
    <t>&lt;- Must exceed 10% of Total income to have an effect.</t>
  </si>
  <si>
    <t>Gross Income
Per Month</t>
  </si>
  <si>
    <t>For 2022, the 401(k) limit for employee salary deferrals is $20,500, up $500 from 2021. This 401(k) contribution limit is imposed by the Internal Revenue Service, which generally makes cost-of-living adjustments in the fall of each year.  
*Catch-up contribution limits if you’re 50 or older in 2022 is up to $6,500 for workplace plans.</t>
  </si>
  <si>
    <r>
      <t>IRS Contribution Limit $20,500 for FY2022 (similar to above). 
After surveying more than 1,000 employees currently contributing to an employer-sponsored 401(k) plan, Betterment found that nearly a quarter of respondents aren’t capitalizing on the opportunity: “</t>
    </r>
    <r>
      <rPr>
        <i/>
        <sz val="11"/>
        <color rgb="FF000000"/>
        <rFont val="Calibri"/>
        <family val="2"/>
      </rPr>
      <t>89 percent of respondents were offered a 401(k) match by employers, but 23 percent didn’t take full advantage of it. Of those 23 percent, 16 percent don’t max out their match, and seven percent don’t know if they do.</t>
    </r>
    <r>
      <rPr>
        <sz val="11"/>
        <color rgb="FF000000"/>
        <rFont val="Calibri"/>
        <family val="2"/>
      </rPr>
      <t>”</t>
    </r>
  </si>
  <si>
    <t>The annual contribution limit for 2019-2022 is $6,000, or $7,000 if you're age 50 or older. The annual contribution limit for 2015, 2016, 2017 and 2018 was $5,500, or $6,500 if you're age 50 or older. Your Roth IRA contributions may also be limited based on your filing status and income. (Ref. Google - IRA Contribution Limits)</t>
  </si>
  <si>
    <r>
      <t>IRS Contribution Limit $6,000 for 2022 (</t>
    </r>
    <r>
      <rPr>
        <i/>
        <sz val="11"/>
        <color rgb="FF000000"/>
        <rFont val="Calibri"/>
        <family val="2"/>
      </rPr>
      <t>see Previous</t>
    </r>
    <r>
      <rPr>
        <sz val="11"/>
        <color rgb="FF000000"/>
        <rFont val="Calibri"/>
        <family val="2"/>
      </rPr>
      <t>)</t>
    </r>
  </si>
  <si>
    <t>The HSA contribution limits are set annually by the IRS; for 2022, they're $3,650 for self-only coverage and $7,300 for a family. In addition to these limits, HSA participants who are 55 or older can contribute an additional $1,000 as a catch-up contribution. In this example, HSA contribution is divided in two segments for the primary and secondary income provider (if any).</t>
  </si>
  <si>
    <t>IRS Contribution Limit of $3,650 for 2022 (see Previous). Contributions to the HSA are 100% deductible (up to the legal limit) — just like an IRA. Withdrawals to pay qualified medical expenses, including dental and vision, are never taxed. Interest earnings accumulate tax-deferred, and if used to pay qualified medical expenses, are tax-free.</t>
  </si>
  <si>
    <t>2022 Tax Bracket</t>
  </si>
  <si>
    <t>2022 Saver's Credit</t>
  </si>
  <si>
    <t>Itemized Deduction vs Standard Deduction ($12,950)</t>
  </si>
  <si>
    <t>&lt;-- Only changes if
Cell H14 &gt; $12,950</t>
  </si>
  <si>
    <t>&lt;----- Limit $6,000 contributions for 2022 until April 2023</t>
  </si>
  <si>
    <t>&lt;----- as of year end Dec 2022 Pull From Student loan website (if any)</t>
  </si>
  <si>
    <t>&lt;-- Limit $3,650 for 2022 per person, can make contributions until April 2023</t>
  </si>
  <si>
    <t>Itemized Deduction vs Standard Deduction ($19,400)</t>
  </si>
  <si>
    <t>&lt;-- Only changes if
Cell H14 &gt; $19,400</t>
  </si>
  <si>
    <t>&lt;----- Limit $12,000 contributions for 2022 until April 2023</t>
  </si>
  <si>
    <t>IRA/HSA contributions by April 2023</t>
  </si>
  <si>
    <t>Added back: 2021 State(s) refund (if any)</t>
  </si>
  <si>
    <t>2022 Federal Refund</t>
  </si>
  <si>
    <t>2022 State(s) refund</t>
  </si>
  <si>
    <t>Total 2022 Refund Amount</t>
  </si>
  <si>
    <t>Itemized Deduction vs Standard Deduction ($25,900)</t>
  </si>
  <si>
    <t>&lt;-- Only changes if
Cell H14 &gt; $25,900</t>
  </si>
  <si>
    <r>
      <t>8. Enter your</t>
    </r>
    <r>
      <rPr>
        <b/>
        <sz val="16"/>
        <color theme="1"/>
        <rFont val="Calibri"/>
        <family val="2"/>
        <scheme val="minor"/>
      </rPr>
      <t xml:space="preserve"> Tax Rate. </t>
    </r>
    <r>
      <rPr>
        <sz val="16"/>
        <color theme="1"/>
        <rFont val="Calibri"/>
        <family val="2"/>
        <scheme val="minor"/>
      </rPr>
      <t>Likely range is 8%-20%</t>
    </r>
  </si>
  <si>
    <r>
      <t xml:space="preserve">*Great Resource Calibrated for households in the </t>
    </r>
    <r>
      <rPr>
        <b/>
        <sz val="20"/>
        <color rgb="FFFF0000"/>
        <rFont val="Calibri"/>
        <family val="2"/>
        <scheme val="minor"/>
      </rPr>
      <t>sub 24% Tax Bracket</t>
    </r>
  </si>
  <si>
    <t>&lt;-- Limit $7,300 for 2022 per person, can make contributions until April 2023</t>
  </si>
  <si>
    <t>Up to $10,275</t>
  </si>
  <si>
    <t>Between $10,276 and $41,775</t>
  </si>
  <si>
    <t>Between $41,776 and $89,075</t>
  </si>
  <si>
    <t>Between $89,076 and $170,050</t>
  </si>
  <si>
    <t>Between $170,051 and $215,950</t>
  </si>
  <si>
    <t>Between $215,951 and $539,900</t>
  </si>
  <si>
    <t>Over $539,901</t>
  </si>
  <si>
    <t>Up to $14,650</t>
  </si>
  <si>
    <t>Between $14,651 and $55,900</t>
  </si>
  <si>
    <t>Between $55,901 and $89,050</t>
  </si>
  <si>
    <t>Over $89,051 and $170,050</t>
  </si>
  <si>
    <t>Over $170,051 and $215,950</t>
  </si>
  <si>
    <t>Over $215,951 and $539,900</t>
  </si>
  <si>
    <t>Up to $20,550</t>
  </si>
  <si>
    <t>Between $20,551 and $83,550</t>
  </si>
  <si>
    <t>Between $83,551 and $178,150</t>
  </si>
  <si>
    <t>Between $178,151 and $340,100</t>
  </si>
  <si>
    <t>Between $340,101 and $431,900</t>
  </si>
  <si>
    <t>Between $431,901 and $647,850</t>
  </si>
  <si>
    <t>More than $647,851</t>
  </si>
  <si>
    <t>$1,027.50 plus 12% of income over $10,275</t>
  </si>
  <si>
    <t>$4,807.50 plus 22% of the amount over $41,775</t>
  </si>
  <si>
    <t>$15,213.50 plus 24% of the amount over $89,075</t>
  </si>
  <si>
    <t>$34,647.50 plus 32% of the amount over $170,050</t>
  </si>
  <si>
    <t>$49,335.50 plus 35% of the amount over $215,950</t>
  </si>
  <si>
    <t>$162,718 plus 37% of the amount over $539,900</t>
  </si>
  <si>
    <t>$1,465 plus 12% of the amount over $14,650</t>
  </si>
  <si>
    <t>$6,415 plus 22% of the amount over $55,900</t>
  </si>
  <si>
    <t>$13,708 plus 24% of the amount over $89,050</t>
  </si>
  <si>
    <t>$33,148 plus 32% of the amount over $170,050</t>
  </si>
  <si>
    <t>$47,836 plus 35% of the amount over $215,950</t>
  </si>
  <si>
    <t>$161,218.50 plus 37% of the amount over $539,900</t>
  </si>
  <si>
    <t>$2,055 plus 12% of the amount over $20,550</t>
  </si>
  <si>
    <t>$9,615 plus 22% of the amount over $83,550</t>
  </si>
  <si>
    <t>$30,427 plus 24% of the amount over $178,150</t>
  </si>
  <si>
    <t>$69,295 plus 32% of the amount over $340,100</t>
  </si>
  <si>
    <t>$98,671 plus 35% of the amount over $431,900</t>
  </si>
  <si>
    <t>$174,253.50 plus 37% of the amount over $647,850</t>
  </si>
  <si>
    <t>$1,027.50 plus 12% of the amount over $10,275</t>
  </si>
  <si>
    <t>$87,126.75 plus 37% of the amount over $323,925</t>
  </si>
  <si>
    <t>Between $10,276 to $41,775</t>
  </si>
  <si>
    <t>Between $41,776 to $89,075</t>
  </si>
  <si>
    <t>Between $89,076 to $170,050</t>
  </si>
  <si>
    <t>Between $170,051 to $215,950</t>
  </si>
  <si>
    <t>Between $215,951 to $323,925</t>
  </si>
  <si>
    <t>Over $323,926</t>
  </si>
  <si>
    <r>
      <t xml:space="preserve">The hardest concept to understand early on in regards to taxes. We are on a graduated tax rate plan. And income of $100,000 can generally fall under 24% for Married Filling Separately but you have to remember that the person pays $9,700 at 10%, $29,774 at 12%, $44,724 at 22%, and finally the remaining $15,799 at 24%.
If you add up the numbers it's roughly $100,000. 
The person doesn't pay $24,000 for $100,000 at 24%,
</t>
    </r>
    <r>
      <rPr>
        <b/>
        <sz val="11"/>
        <color rgb="FF000000"/>
        <rFont val="Calibri"/>
        <family val="2"/>
      </rPr>
      <t>They pay $14,382 + (100,000-84200) x 24% = $18,174</t>
    </r>
  </si>
  <si>
    <t>2022 Standard Deduction and Personal Exemption</t>
  </si>
  <si>
    <t>2022 Earned Income Tax Credit Parameters</t>
  </si>
  <si>
    <r>
      <rPr>
        <b/>
        <sz val="11"/>
        <color rgb="FF000000"/>
        <rFont val="Calibri"/>
        <family val="2"/>
      </rPr>
      <t xml:space="preserve"> 2022 Earned Income Tax Credit (EITC)
</t>
    </r>
    <r>
      <rPr>
        <sz val="11"/>
        <color rgb="FF000000"/>
        <rFont val="Calibri"/>
        <family val="2"/>
      </rPr>
      <t>The maximum Earned Income Tax Credit (EITC) in 2022 for single and married filing jointly filers is $560 if the filer has no children. The maximum credit is $3,733 for one qualifying child, $6,164 for two children, and $6,935 for three or more children.</t>
    </r>
  </si>
  <si>
    <t>AGI of $41,000 or below</t>
  </si>
  <si>
    <t xml:space="preserve">$41,001- $44,000 </t>
  </si>
  <si>
    <t>$44,001 - $68,000</t>
  </si>
  <si>
    <t>more than $68,001</t>
  </si>
  <si>
    <t>AGI of $30,750 or below</t>
  </si>
  <si>
    <t>$30,751 - $33,000</t>
  </si>
  <si>
    <t>$33,001 - $51,000</t>
  </si>
  <si>
    <t>more than $51,001</t>
  </si>
  <si>
    <t>AGI of $20,501 or below</t>
  </si>
  <si>
    <t>$20,501 - $22,000</t>
  </si>
  <si>
    <t>$22,001 - $34,000</t>
  </si>
  <si>
    <t>more than $34,001</t>
  </si>
  <si>
    <t>For More Free Financial Resources go to www.theneighborhoodfinanceguy.com</t>
  </si>
  <si>
    <t>There is no one size fits all approach. If you catch yourself wondering where all your money is going from your w2, this is a great course correct. If you are living above your mean, this is a great course correct. If you are just starting out and really don't know much about numbers, investing, finances, banks, etc... It's ok. Use this to estimate your numbers. And Finally, Allow yourself to grow the process.
1. Save at least 15% of your take home pay. Experts will say at least 10% but in truth, save as much as possible. Just because you have money left over, doesn't mean you need to spend it.
2. Pay Off All Credit Cards or Consumer Debt to include Car Loans and Personal loans. They are usually front loaded with interest fees in excess of 20%. It's harder to find any investment and savings paying a consistent 20% annually. Your personal debt doesn't sleep. Don't let it take your joy. If you can't buy it twice, you can't afford it.
3. A home should only cost you less than 30% of your take home pay at the max. Invest at least $20,000+ in an Index Fund like VTI through a brokerage until you are ready to purchase a property. Take free home purchasing classes provided by your local government to know your options and understand the process.
4. Work on your credit score and/or your FICO Score.
5. Learn Financial money management. Securing the bags and getting high end cars won't bring you happiness if you can rest when the debits hit. 
6. Be Flexible with the struggle. It's not mean in perpetuity to quote Marcus Garrett of Paychecks and Balances Podcast.
7. Give More than you receive and it doesn't have to be money. Be creative with your gifts. Be resourceful.
8. This is merely an estimator. The goal is not to be specific but rather to express in a visual medium 1. what's affordable in your salary range, and 2. how your savings style factors into your retirement income in the future.</t>
  </si>
  <si>
    <r>
      <t>8. Enter your</t>
    </r>
    <r>
      <rPr>
        <b/>
        <sz val="16"/>
        <color theme="1"/>
        <rFont val="Calibri"/>
        <family val="2"/>
        <scheme val="minor"/>
      </rPr>
      <t xml:space="preserve"> Tax Rate. </t>
    </r>
    <r>
      <rPr>
        <sz val="16"/>
        <color theme="1"/>
        <rFont val="Calibri"/>
        <family val="2"/>
        <scheme val="minor"/>
      </rPr>
      <t>Likely base range is 8%-17%</t>
    </r>
  </si>
  <si>
    <t>Additional TNFG 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</si>
</sst>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quot;$&quot;#,##0_);[Red]\(&quot;$&quot;#,##0\)"/>
    <numFmt numFmtId="8" formatCode="&quot;$&quot;#,##0.00_);[Red]\(&quot;$&quot;#,##0.00\)"/>
    <numFmt numFmtId="164" formatCode="&quot;$&quot;#,##0.00"/>
    <numFmt numFmtId="165" formatCode="&quot;$&quot;#,##0"/>
  </numFmts>
  <fonts count="75" x14ac:knownFonts="1">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b/>
      <sz val="11"/>
      <color rgb="FFFF0000"/>
      <name val="Calibri"/>
      <family val="2"/>
    </font>
    <font>
      <b/>
      <sz val="11"/>
      <color theme="9" tint="-0.499984740745262"/>
      <name val="Calibri"/>
      <family val="2"/>
    </font>
    <font>
      <b/>
      <sz val="11"/>
      <name val="Calibri"/>
      <family val="2"/>
    </font>
    <font>
      <sz val="11"/>
      <color rgb="FF000000"/>
      <name val="Calibri"/>
      <family val="2"/>
    </font>
    <font>
      <b/>
      <sz val="11"/>
      <color rgb="FFFF0000"/>
      <name val="Calibri"/>
      <family val="2"/>
    </font>
    <font>
      <sz val="11"/>
      <name val="Calibri"/>
      <family val="2"/>
    </font>
    <font>
      <b/>
      <sz val="11"/>
      <color rgb="FF000000"/>
      <name val="Calibri"/>
      <family val="2"/>
    </font>
    <font>
      <b/>
      <sz val="22"/>
      <color rgb="FF000000"/>
      <name val="Calibri"/>
      <family val="2"/>
    </font>
    <font>
      <sz val="11"/>
      <color rgb="FF000000"/>
      <name val="Calibri"/>
      <family val="2"/>
    </font>
    <font>
      <b/>
      <sz val="48"/>
      <color theme="1"/>
      <name val="Calibri"/>
      <family val="2"/>
      <scheme val="minor"/>
    </font>
    <font>
      <b/>
      <sz val="26"/>
      <color theme="1"/>
      <name val="Calibri"/>
      <family val="2"/>
      <scheme val="minor"/>
    </font>
    <font>
      <sz val="14"/>
      <color theme="1"/>
      <name val="Calibri"/>
      <family val="2"/>
      <scheme val="minor"/>
    </font>
    <font>
      <u/>
      <sz val="11"/>
      <color theme="10"/>
      <name val="Calibri"/>
      <family val="2"/>
      <scheme val="minor"/>
    </font>
    <font>
      <b/>
      <sz val="26"/>
      <color theme="4" tint="-0.499984740745262"/>
      <name val="Calibri"/>
      <family val="2"/>
      <scheme val="minor"/>
    </font>
    <font>
      <sz val="16"/>
      <color theme="1"/>
      <name val="Calibri"/>
      <family val="2"/>
      <scheme val="minor"/>
    </font>
    <font>
      <b/>
      <sz val="16"/>
      <color rgb="FFFF0000"/>
      <name val="Calibri"/>
      <family val="2"/>
      <scheme val="minor"/>
    </font>
    <font>
      <b/>
      <sz val="16"/>
      <color theme="1"/>
      <name val="Calibri"/>
      <family val="2"/>
      <scheme val="minor"/>
    </font>
    <font>
      <b/>
      <sz val="88"/>
      <color theme="4" tint="-0.499984740745262"/>
      <name val="Calibri"/>
      <family val="2"/>
    </font>
    <font>
      <b/>
      <sz val="11"/>
      <color rgb="FFFA7D00"/>
      <name val="Calibri"/>
      <family val="2"/>
      <scheme val="minor"/>
    </font>
    <font>
      <b/>
      <sz val="11"/>
      <color theme="1"/>
      <name val="Calibri"/>
      <family val="2"/>
      <scheme val="minor"/>
    </font>
    <font>
      <sz val="12"/>
      <color rgb="FF000000"/>
      <name val="Calibri"/>
      <family val="2"/>
    </font>
    <font>
      <b/>
      <sz val="12"/>
      <color rgb="FF000000"/>
      <name val="Calibri"/>
      <family val="2"/>
    </font>
    <font>
      <sz val="12"/>
      <name val="Calibri"/>
      <family val="2"/>
    </font>
    <font>
      <b/>
      <sz val="14"/>
      <color rgb="FF000000"/>
      <name val="Calibri"/>
      <family val="2"/>
    </font>
    <font>
      <b/>
      <sz val="16"/>
      <color rgb="FF000000"/>
      <name val="Calibri"/>
      <family val="2"/>
    </font>
    <font>
      <b/>
      <sz val="14"/>
      <name val="Calibri"/>
      <family val="2"/>
    </font>
    <font>
      <b/>
      <sz val="16"/>
      <name val="Calibri"/>
      <family val="2"/>
    </font>
    <font>
      <i/>
      <sz val="12"/>
      <color rgb="FF000000"/>
      <name val="Calibri"/>
      <family val="2"/>
    </font>
    <font>
      <b/>
      <sz val="48"/>
      <color theme="4" tint="-0.499984740745262"/>
      <name val="Calibri"/>
      <family val="2"/>
    </font>
    <font>
      <b/>
      <sz val="22"/>
      <color theme="4" tint="-0.499984740745262"/>
      <name val="Calibri"/>
      <family val="2"/>
    </font>
    <font>
      <b/>
      <u/>
      <sz val="11"/>
      <color theme="5"/>
      <name val="Calibri"/>
      <family val="2"/>
      <scheme val="minor"/>
    </font>
    <font>
      <u/>
      <sz val="11"/>
      <color theme="1"/>
      <name val="Calibri"/>
      <family val="2"/>
      <scheme val="minor"/>
    </font>
    <font>
      <b/>
      <u/>
      <sz val="11"/>
      <color theme="4" tint="-0.499984740745262"/>
      <name val="Calibri"/>
      <family val="2"/>
      <scheme val="minor"/>
    </font>
    <font>
      <b/>
      <sz val="11"/>
      <color rgb="FFFF0000"/>
      <name val="Calibri"/>
      <family val="2"/>
      <scheme val="minor"/>
    </font>
    <font>
      <sz val="11"/>
      <name val="Calibri"/>
      <family val="2"/>
      <scheme val="minor"/>
    </font>
    <font>
      <b/>
      <sz val="11"/>
      <color theme="8" tint="-0.249977111117893"/>
      <name val="Calibri"/>
      <family val="2"/>
      <scheme val="minor"/>
    </font>
    <font>
      <b/>
      <u/>
      <sz val="11"/>
      <color theme="9" tint="-0.249977111117893"/>
      <name val="Calibri"/>
      <family val="2"/>
      <scheme val="minor"/>
    </font>
    <font>
      <b/>
      <sz val="11"/>
      <color theme="9" tint="-0.249977111117893"/>
      <name val="Calibri"/>
      <family val="2"/>
      <scheme val="minor"/>
    </font>
    <font>
      <sz val="11"/>
      <color theme="0" tint="-0.34998626667073579"/>
      <name val="Calibri"/>
      <family val="2"/>
      <scheme val="minor"/>
    </font>
    <font>
      <b/>
      <sz val="14"/>
      <color rgb="FFFF0000"/>
      <name val="Calibri"/>
      <family val="2"/>
      <scheme val="minor"/>
    </font>
    <font>
      <b/>
      <sz val="18"/>
      <color theme="1"/>
      <name val="Calibri"/>
      <family val="2"/>
      <scheme val="minor"/>
    </font>
    <font>
      <b/>
      <sz val="24"/>
      <color rgb="FFFF0000"/>
      <name val="Calibri"/>
      <family val="2"/>
      <scheme val="minor"/>
    </font>
    <font>
      <b/>
      <sz val="11"/>
      <color theme="5"/>
      <name val="Calibri"/>
      <family val="2"/>
      <scheme val="minor"/>
    </font>
    <font>
      <b/>
      <sz val="48"/>
      <color theme="5" tint="0.39997558519241921"/>
      <name val="Calibri"/>
      <family val="2"/>
    </font>
    <font>
      <b/>
      <sz val="22"/>
      <color theme="4" tint="-0.249977111117893"/>
      <name val="Calibri"/>
      <family val="2"/>
    </font>
    <font>
      <b/>
      <sz val="88"/>
      <color theme="5" tint="0.39997558519241921"/>
      <name val="Calibri"/>
      <family val="2"/>
    </font>
    <font>
      <b/>
      <sz val="88"/>
      <color rgb="FFFF0000"/>
      <name val="Calibri"/>
      <family val="2"/>
    </font>
    <font>
      <b/>
      <sz val="20"/>
      <name val="Calibri"/>
      <family val="2"/>
    </font>
    <font>
      <b/>
      <sz val="11"/>
      <name val="Calibri"/>
      <family val="2"/>
      <scheme val="minor"/>
    </font>
    <font>
      <sz val="9"/>
      <color indexed="81"/>
      <name val="Tahoma"/>
      <family val="2"/>
    </font>
    <font>
      <b/>
      <sz val="9"/>
      <color indexed="81"/>
      <name val="Tahoma"/>
      <family val="2"/>
    </font>
    <font>
      <b/>
      <sz val="11"/>
      <color theme="4" tint="-0.499984740745262"/>
      <name val="Calibri"/>
      <family val="2"/>
    </font>
    <font>
      <b/>
      <u/>
      <sz val="11"/>
      <color theme="8" tint="-0.499984740745262"/>
      <name val="Calibri"/>
      <family val="2"/>
      <scheme val="minor"/>
    </font>
    <font>
      <b/>
      <u/>
      <sz val="11"/>
      <color theme="10"/>
      <name val="Calibri"/>
      <family val="2"/>
      <scheme val="minor"/>
    </font>
    <font>
      <b/>
      <sz val="12.35"/>
      <color rgb="FF333333"/>
      <name val="Calibri"/>
      <family val="2"/>
    </font>
    <font>
      <b/>
      <sz val="28"/>
      <color theme="9"/>
      <name val="Calibri"/>
      <family val="2"/>
    </font>
    <font>
      <i/>
      <sz val="11"/>
      <color rgb="FF000000"/>
      <name val="Calibri"/>
      <family val="2"/>
    </font>
    <font>
      <b/>
      <sz val="20"/>
      <color theme="9" tint="-0.249977111117893"/>
      <name val="Calibri"/>
      <family val="2"/>
      <scheme val="minor"/>
    </font>
    <font>
      <b/>
      <sz val="20"/>
      <color theme="4" tint="-0.499984740745262"/>
      <name val="Calibri"/>
      <family val="2"/>
      <scheme val="minor"/>
    </font>
    <font>
      <b/>
      <sz val="22"/>
      <color rgb="FF00B050"/>
      <name val="Calibri"/>
      <family val="2"/>
      <scheme val="minor"/>
    </font>
    <font>
      <b/>
      <sz val="24"/>
      <color rgb="FF00B050"/>
      <name val="Calibri"/>
      <family val="2"/>
      <scheme val="minor"/>
    </font>
    <font>
      <b/>
      <sz val="20"/>
      <color theme="8" tint="-0.499984740745262"/>
      <name val="Calibri"/>
      <family val="2"/>
      <scheme val="minor"/>
    </font>
    <font>
      <b/>
      <i/>
      <sz val="11"/>
      <color rgb="FF000000"/>
      <name val="Calibri"/>
      <family val="2"/>
    </font>
    <font>
      <sz val="11"/>
      <color theme="0" tint="-0.249977111117893"/>
      <name val="Calibri"/>
      <family val="2"/>
    </font>
    <font>
      <sz val="11"/>
      <color theme="0"/>
      <name val="Calibri"/>
      <family val="2"/>
    </font>
    <font>
      <sz val="11"/>
      <color rgb="FF006100"/>
      <name val="Calibri"/>
      <family val="2"/>
      <scheme val="minor"/>
    </font>
    <font>
      <sz val="11"/>
      <color rgb="FF9C0006"/>
      <name val="Calibri"/>
      <family val="2"/>
      <scheme val="minor"/>
    </font>
    <font>
      <b/>
      <sz val="24"/>
      <color rgb="FF9C0006"/>
      <name val="Calibri"/>
      <family val="2"/>
      <scheme val="minor"/>
    </font>
    <font>
      <b/>
      <sz val="16"/>
      <color rgb="FF006100"/>
      <name val="Calibri"/>
      <family val="2"/>
      <scheme val="minor"/>
    </font>
    <font>
      <sz val="20"/>
      <color theme="1"/>
      <name val="Calibri"/>
      <family val="2"/>
      <scheme val="minor"/>
    </font>
    <font>
      <b/>
      <sz val="20"/>
      <color rgb="FFFF0000"/>
      <name val="Calibri"/>
      <family val="2"/>
      <scheme val="minor"/>
    </font>
  </fonts>
  <fills count="11">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2F2F2"/>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theme="5" tint="0.79998168889431442"/>
        <bgColor indexed="64"/>
      </patternFill>
    </fill>
    <fill>
      <patternFill patternType="solid">
        <fgColor theme="0"/>
        <bgColor indexed="64"/>
      </patternFill>
    </fill>
  </fills>
  <borders count="35">
    <border>
      <left/>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dashDot">
        <color auto="1"/>
      </left>
      <right style="dashDot">
        <color auto="1"/>
      </right>
      <top style="dashDot">
        <color auto="1"/>
      </top>
      <bottom/>
      <diagonal/>
    </border>
    <border>
      <left/>
      <right style="thin">
        <color rgb="FF7F7F7F"/>
      </right>
      <top/>
      <bottom/>
      <diagonal/>
    </border>
    <border>
      <left style="thick">
        <color auto="1"/>
      </left>
      <right/>
      <top style="thin">
        <color auto="1"/>
      </top>
      <bottom/>
      <diagonal/>
    </border>
    <border>
      <left/>
      <right/>
      <top style="thin">
        <color auto="1"/>
      </top>
      <bottom/>
      <diagonal/>
    </border>
    <border>
      <left/>
      <right style="thick">
        <color auto="1"/>
      </right>
      <top style="thin">
        <color auto="1"/>
      </top>
      <bottom/>
      <diagonal/>
    </border>
    <border>
      <left style="dashDot">
        <color auto="1"/>
      </left>
      <right style="dashDot">
        <color auto="1"/>
      </right>
      <top/>
      <bottom/>
      <diagonal/>
    </border>
    <border>
      <left style="thick">
        <color auto="1"/>
      </left>
      <right/>
      <top/>
      <bottom/>
      <diagonal/>
    </border>
    <border>
      <left/>
      <right style="thick">
        <color auto="1"/>
      </right>
      <top/>
      <bottom/>
      <diagonal/>
    </border>
    <border>
      <left style="dashDot">
        <color auto="1"/>
      </left>
      <right style="dashDot">
        <color auto="1"/>
      </right>
      <top style="dashDot">
        <color auto="1"/>
      </top>
      <bottom style="dashDot">
        <color auto="1"/>
      </bottom>
      <diagonal/>
    </border>
    <border>
      <left/>
      <right/>
      <top/>
      <bottom style="double">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top style="double">
        <color auto="1"/>
      </top>
      <bottom style="thick">
        <color auto="1"/>
      </bottom>
      <diagonal/>
    </border>
    <border>
      <left style="medium">
        <color rgb="FFE0E0E0"/>
      </left>
      <right style="thick">
        <color rgb="FFE0E0E0"/>
      </right>
      <top style="medium">
        <color rgb="FFE0E0E0"/>
      </top>
      <bottom style="medium">
        <color rgb="FFE0E0E0"/>
      </bottom>
      <diagonal/>
    </border>
    <border>
      <left style="medium">
        <color rgb="FFF0F0F0"/>
      </left>
      <right style="medium">
        <color rgb="FFF0F0F0"/>
      </right>
      <top style="medium">
        <color rgb="FFF0F0F0"/>
      </top>
      <bottom style="medium">
        <color rgb="FFE0E0E0"/>
      </bottom>
      <diagonal/>
    </border>
    <border>
      <left style="medium">
        <color rgb="FFE0E0E0"/>
      </left>
      <right style="medium">
        <color rgb="FFF0F0F0"/>
      </right>
      <top style="medium">
        <color rgb="FFF0F0F0"/>
      </top>
      <bottom style="medium">
        <color rgb="FFE0E0E0"/>
      </bottom>
      <diagonal/>
    </border>
    <border>
      <left style="medium">
        <color rgb="FFF0F0F0"/>
      </left>
      <right style="thick">
        <color rgb="FFE0E0E0"/>
      </right>
      <top style="medium">
        <color rgb="FFE0E0E0"/>
      </top>
      <bottom style="medium">
        <color rgb="FFE0E0E0"/>
      </bottom>
      <diagonal/>
    </border>
    <border>
      <left style="medium">
        <color rgb="FFE0E0E0"/>
      </left>
      <right style="medium">
        <color rgb="FFF0F0F0"/>
      </right>
      <top style="medium">
        <color rgb="FFE0E0E0"/>
      </top>
      <bottom style="medium">
        <color rgb="FFE0E0E0"/>
      </bottom>
      <diagonal/>
    </border>
    <border>
      <left style="medium">
        <color rgb="FFF0F0F0"/>
      </left>
      <right style="thick">
        <color rgb="FFE0E0E0"/>
      </right>
      <top style="medium">
        <color rgb="FFE0E0E0"/>
      </top>
      <bottom style="medium">
        <color rgb="FFF0F0F0"/>
      </bottom>
      <diagonal/>
    </border>
    <border>
      <left style="medium">
        <color rgb="FFE0E0E0"/>
      </left>
      <right style="thick">
        <color rgb="FFE0E0E0"/>
      </right>
      <top style="medium">
        <color rgb="FFE0E0E0"/>
      </top>
      <bottom style="medium">
        <color rgb="FFF0F0F0"/>
      </bottom>
      <diagonal/>
    </border>
    <border>
      <left style="medium">
        <color rgb="FFE0E0E0"/>
      </left>
      <right style="medium">
        <color rgb="FFF0F0F0"/>
      </right>
      <top style="medium">
        <color rgb="FFE0E0E0"/>
      </top>
      <bottom style="medium">
        <color rgb="FFF0F0F0"/>
      </bottom>
      <diagonal/>
    </border>
    <border>
      <left/>
      <right/>
      <top/>
      <bottom style="medium">
        <color rgb="FFF0F0F0"/>
      </bottom>
      <diagonal/>
    </border>
    <border>
      <left style="thin">
        <color rgb="FFFF0000"/>
      </left>
      <right style="thin">
        <color rgb="FFFF0000"/>
      </right>
      <top style="thin">
        <color rgb="FFFF0000"/>
      </top>
      <bottom/>
      <diagonal/>
    </border>
    <border>
      <left style="thin">
        <color rgb="FFFF0000"/>
      </left>
      <right style="thin">
        <color rgb="FFFF0000"/>
      </right>
      <top/>
      <bottom/>
      <diagonal/>
    </border>
    <border>
      <left style="thin">
        <color rgb="FFFF0000"/>
      </left>
      <right style="thin">
        <color rgb="FFFF0000"/>
      </right>
      <top/>
      <bottom style="thin">
        <color rgb="FFFF0000"/>
      </bottom>
      <diagonal/>
    </border>
  </borders>
  <cellStyleXfs count="7">
    <xf numFmtId="0" fontId="0" fillId="0" borderId="0"/>
    <xf numFmtId="9" fontId="12" fillId="0" borderId="0" applyFont="0" applyFill="0" applyBorder="0" applyAlignment="0" applyProtection="0"/>
    <xf numFmtId="0" fontId="3" fillId="0" borderId="0"/>
    <xf numFmtId="0" fontId="16" fillId="0" borderId="0" applyNumberFormat="0" applyFill="0" applyBorder="0" applyAlignment="0" applyProtection="0"/>
    <xf numFmtId="0" fontId="22" fillId="5" borderId="2" applyNumberFormat="0" applyAlignment="0" applyProtection="0"/>
    <xf numFmtId="0" fontId="69" fillId="7" borderId="0" applyNumberFormat="0" applyBorder="0" applyAlignment="0" applyProtection="0"/>
    <xf numFmtId="0" fontId="70" fillId="8" borderId="0" applyNumberFormat="0" applyBorder="0" applyAlignment="0" applyProtection="0"/>
  </cellStyleXfs>
  <cellXfs count="226">
    <xf numFmtId="0" fontId="0" fillId="0" borderId="0" xfId="0" applyFont="1" applyAlignment="1"/>
    <xf numFmtId="0" fontId="0" fillId="0" borderId="0" xfId="0" applyFont="1" applyAlignment="1">
      <alignment wrapText="1"/>
    </xf>
    <xf numFmtId="0" fontId="7" fillId="0" borderId="0" xfId="0" applyFont="1" applyAlignment="1">
      <alignment horizontal="right" vertical="center"/>
    </xf>
    <xf numFmtId="164" fontId="0" fillId="0" borderId="0" xfId="0" applyNumberFormat="1" applyAlignment="1">
      <alignment vertical="center"/>
    </xf>
    <xf numFmtId="0" fontId="0" fillId="0" borderId="0" xfId="0" applyFont="1" applyAlignment="1">
      <alignment vertical="center"/>
    </xf>
    <xf numFmtId="0" fontId="0" fillId="3" borderId="0" xfId="0" applyFont="1" applyFill="1" applyAlignment="1"/>
    <xf numFmtId="0" fontId="13" fillId="0" borderId="1" xfId="2" applyFont="1" applyBorder="1" applyAlignment="1">
      <alignment vertical="center"/>
    </xf>
    <xf numFmtId="0" fontId="3" fillId="0" borderId="0" xfId="2" applyAlignment="1">
      <alignment vertical="center"/>
    </xf>
    <xf numFmtId="0" fontId="14" fillId="0" borderId="0" xfId="2" applyFont="1" applyAlignment="1">
      <alignment vertical="center"/>
    </xf>
    <xf numFmtId="0" fontId="15" fillId="0" borderId="0" xfId="2" applyFont="1" applyAlignment="1">
      <alignment vertical="center" wrapText="1"/>
    </xf>
    <xf numFmtId="0" fontId="16" fillId="0" borderId="0" xfId="3" applyBorder="1" applyAlignment="1">
      <alignment vertical="center"/>
    </xf>
    <xf numFmtId="0" fontId="17" fillId="0" borderId="0" xfId="2" applyFont="1" applyAlignment="1">
      <alignment vertical="center"/>
    </xf>
    <xf numFmtId="0" fontId="18" fillId="0" borderId="0" xfId="2" applyFont="1" applyAlignment="1">
      <alignment horizontal="left" vertical="center" wrapText="1"/>
    </xf>
    <xf numFmtId="0" fontId="18" fillId="0" borderId="0" xfId="2" applyFont="1" applyAlignment="1">
      <alignment vertical="center" wrapText="1"/>
    </xf>
    <xf numFmtId="0" fontId="3" fillId="0" borderId="0" xfId="2"/>
    <xf numFmtId="0" fontId="7" fillId="0" borderId="0" xfId="0" applyFont="1" applyAlignment="1">
      <alignment vertical="center"/>
    </xf>
    <xf numFmtId="0" fontId="16" fillId="4" borderId="0" xfId="3" applyFill="1" applyBorder="1" applyAlignment="1">
      <alignment vertical="center"/>
    </xf>
    <xf numFmtId="6" fontId="9" fillId="0" borderId="0" xfId="0" applyNumberFormat="1" applyFont="1" applyFill="1" applyAlignment="1">
      <alignment horizontal="right" vertical="center"/>
    </xf>
    <xf numFmtId="0" fontId="7" fillId="0" borderId="0" xfId="0" applyFont="1" applyAlignment="1">
      <alignment vertical="center" wrapText="1"/>
    </xf>
    <xf numFmtId="0" fontId="25" fillId="0" borderId="0" xfId="0" applyFont="1" applyAlignment="1">
      <alignment vertical="center"/>
    </xf>
    <xf numFmtId="0" fontId="24" fillId="0" borderId="0" xfId="0" applyFont="1" applyAlignment="1">
      <alignment vertical="center"/>
    </xf>
    <xf numFmtId="0" fontId="24" fillId="0" borderId="0" xfId="0" applyFont="1" applyAlignment="1">
      <alignment vertical="center" wrapText="1"/>
    </xf>
    <xf numFmtId="0" fontId="24" fillId="0" borderId="0" xfId="0" applyFont="1" applyAlignment="1"/>
    <xf numFmtId="9" fontId="0" fillId="0" borderId="0" xfId="0" applyNumberFormat="1" applyFont="1" applyAlignment="1"/>
    <xf numFmtId="6" fontId="0" fillId="0" borderId="0" xfId="0" applyNumberFormat="1" applyFont="1" applyAlignment="1"/>
    <xf numFmtId="0" fontId="0" fillId="0" borderId="0" xfId="0" applyFont="1" applyAlignment="1">
      <alignment horizontal="right" vertical="center" wrapText="1"/>
    </xf>
    <xf numFmtId="0" fontId="0" fillId="3" borderId="0" xfId="0" applyFont="1" applyFill="1" applyAlignment="1">
      <alignment wrapText="1"/>
    </xf>
    <xf numFmtId="0" fontId="0" fillId="0" borderId="0" xfId="0" applyFont="1" applyAlignment="1">
      <alignment vertical="center" wrapText="1"/>
    </xf>
    <xf numFmtId="0" fontId="0" fillId="0" borderId="0" xfId="0" applyFont="1" applyFill="1" applyAlignment="1">
      <alignment vertical="center"/>
    </xf>
    <xf numFmtId="8" fontId="9" fillId="0" borderId="0" xfId="0" applyNumberFormat="1" applyFont="1" applyFill="1" applyAlignment="1">
      <alignment horizontal="right" vertical="center"/>
    </xf>
    <xf numFmtId="164" fontId="9" fillId="0" borderId="0" xfId="0" applyNumberFormat="1" applyFont="1" applyAlignment="1">
      <alignment vertical="center"/>
    </xf>
    <xf numFmtId="164" fontId="28" fillId="0" borderId="0" xfId="0" applyNumberFormat="1" applyFont="1" applyFill="1" applyAlignment="1">
      <alignment vertical="center"/>
    </xf>
    <xf numFmtId="0" fontId="0" fillId="6" borderId="0" xfId="0" applyFont="1" applyFill="1" applyAlignment="1"/>
    <xf numFmtId="0" fontId="24" fillId="6" borderId="0" xfId="0" applyFont="1" applyFill="1" applyAlignment="1"/>
    <xf numFmtId="0" fontId="0" fillId="6" borderId="0" xfId="0" applyFont="1" applyFill="1" applyAlignment="1">
      <alignment wrapText="1"/>
    </xf>
    <xf numFmtId="164" fontId="0" fillId="6" borderId="0" xfId="0" applyNumberFormat="1" applyFill="1" applyAlignment="1">
      <alignment vertical="center"/>
    </xf>
    <xf numFmtId="10" fontId="21" fillId="6" borderId="0" xfId="1" applyNumberFormat="1" applyFont="1" applyFill="1" applyAlignment="1">
      <alignment vertical="center" wrapText="1"/>
    </xf>
    <xf numFmtId="6" fontId="5" fillId="6" borderId="0" xfId="0" applyNumberFormat="1" applyFont="1" applyFill="1" applyAlignment="1">
      <alignment horizontal="right" vertical="center"/>
    </xf>
    <xf numFmtId="6" fontId="9" fillId="6" borderId="0" xfId="0" applyNumberFormat="1" applyFont="1" applyFill="1" applyAlignment="1">
      <alignment horizontal="right" vertical="center"/>
    </xf>
    <xf numFmtId="0" fontId="0" fillId="6" borderId="0" xfId="0" applyFont="1" applyFill="1" applyAlignment="1">
      <alignment vertical="center"/>
    </xf>
    <xf numFmtId="0" fontId="0" fillId="6" borderId="0" xfId="0" applyFont="1" applyFill="1" applyAlignment="1">
      <alignment horizontal="center" wrapText="1"/>
    </xf>
    <xf numFmtId="6" fontId="26" fillId="6" borderId="0" xfId="0" applyNumberFormat="1" applyFont="1" applyFill="1" applyAlignment="1">
      <alignment horizontal="right" vertical="center"/>
    </xf>
    <xf numFmtId="6" fontId="8" fillId="6" borderId="0" xfId="0" applyNumberFormat="1" applyFont="1" applyFill="1" applyAlignment="1">
      <alignment horizontal="right" vertical="center"/>
    </xf>
    <xf numFmtId="0" fontId="4" fillId="6" borderId="0" xfId="0" applyFont="1" applyFill="1" applyAlignment="1">
      <alignment horizontal="right" vertical="center"/>
    </xf>
    <xf numFmtId="0" fontId="11" fillId="6" borderId="0" xfId="0" applyFont="1" applyFill="1" applyAlignment="1">
      <alignment horizontal="center" vertical="center"/>
    </xf>
    <xf numFmtId="0" fontId="24" fillId="6" borderId="0" xfId="0" applyFont="1" applyFill="1" applyAlignment="1">
      <alignment vertical="center" wrapText="1"/>
    </xf>
    <xf numFmtId="164" fontId="28" fillId="6" borderId="0" xfId="0" applyNumberFormat="1" applyFont="1" applyFill="1" applyAlignment="1">
      <alignment vertical="center"/>
    </xf>
    <xf numFmtId="0" fontId="7" fillId="6" borderId="0" xfId="0" applyFont="1" applyFill="1" applyAlignment="1">
      <alignment horizontal="center" vertical="center" wrapText="1"/>
    </xf>
    <xf numFmtId="0" fontId="10" fillId="0" borderId="0" xfId="0" applyFont="1" applyAlignment="1">
      <alignment horizontal="right" vertical="center" wrapText="1"/>
    </xf>
    <xf numFmtId="0" fontId="25" fillId="0" borderId="0" xfId="0" applyFont="1" applyAlignment="1">
      <alignment vertical="center" wrapText="1"/>
    </xf>
    <xf numFmtId="6" fontId="30" fillId="0" borderId="0" xfId="0" applyNumberFormat="1" applyFont="1" applyFill="1" applyAlignment="1">
      <alignment horizontal="right" vertical="center"/>
    </xf>
    <xf numFmtId="164" fontId="28" fillId="0" borderId="0" xfId="0" applyNumberFormat="1" applyFont="1" applyAlignment="1">
      <alignment vertical="center"/>
    </xf>
    <xf numFmtId="0" fontId="7" fillId="0" borderId="0" xfId="0" applyFont="1" applyAlignment="1">
      <alignment horizontal="left" vertical="center" wrapText="1"/>
    </xf>
    <xf numFmtId="0" fontId="23" fillId="0" borderId="6" xfId="0" applyFont="1" applyBorder="1" applyAlignment="1">
      <alignment horizontal="center" vertical="center" wrapText="1"/>
    </xf>
    <xf numFmtId="0" fontId="23" fillId="0" borderId="0" xfId="0" applyFont="1" applyAlignment="1">
      <alignment horizontal="left" vertical="center"/>
    </xf>
    <xf numFmtId="0" fontId="0" fillId="0" borderId="9" xfId="0" applyBorder="1"/>
    <xf numFmtId="0" fontId="23" fillId="0" borderId="11" xfId="0" applyFont="1" applyBorder="1" applyAlignment="1">
      <alignment horizontal="center" vertical="center" wrapText="1"/>
    </xf>
    <xf numFmtId="0" fontId="0" fillId="0" borderId="12" xfId="0" applyBorder="1"/>
    <xf numFmtId="0" fontId="0" fillId="0" borderId="0" xfId="0" applyBorder="1"/>
    <xf numFmtId="164" fontId="0" fillId="0" borderId="0" xfId="0" applyNumberFormat="1" applyBorder="1"/>
    <xf numFmtId="0" fontId="0" fillId="0" borderId="12" xfId="0" applyBorder="1" applyAlignment="1">
      <alignment horizontal="right"/>
    </xf>
    <xf numFmtId="0" fontId="37" fillId="0" borderId="0" xfId="0" applyFont="1" applyBorder="1"/>
    <xf numFmtId="0" fontId="0" fillId="0" borderId="0" xfId="0" applyBorder="1" applyAlignment="1">
      <alignment vertical="center" wrapText="1"/>
    </xf>
    <xf numFmtId="165" fontId="0" fillId="0" borderId="0" xfId="0" applyNumberFormat="1" applyBorder="1" applyAlignment="1">
      <alignment vertical="center"/>
    </xf>
    <xf numFmtId="165" fontId="37" fillId="0" borderId="13" xfId="0" applyNumberFormat="1" applyFont="1" applyBorder="1" applyAlignment="1">
      <alignment horizontal="right" vertical="center" wrapText="1"/>
    </xf>
    <xf numFmtId="165" fontId="40" fillId="0" borderId="0" xfId="0" applyNumberFormat="1" applyFont="1" applyBorder="1" applyAlignment="1">
      <alignment vertical="center"/>
    </xf>
    <xf numFmtId="165" fontId="0" fillId="0" borderId="0" xfId="0" applyNumberFormat="1" applyBorder="1"/>
    <xf numFmtId="0" fontId="42" fillId="0" borderId="0" xfId="0" applyFont="1" applyBorder="1" applyAlignment="1">
      <alignment horizontal="right"/>
    </xf>
    <xf numFmtId="0" fontId="43" fillId="0" borderId="12" xfId="0" applyFont="1" applyBorder="1" applyAlignment="1">
      <alignment horizontal="left" vertical="center"/>
    </xf>
    <xf numFmtId="165" fontId="37" fillId="0" borderId="13" xfId="0" applyNumberFormat="1" applyFont="1" applyBorder="1" applyAlignment="1">
      <alignment vertical="center"/>
    </xf>
    <xf numFmtId="0" fontId="0" fillId="0" borderId="12" xfId="0" applyBorder="1" applyAlignment="1">
      <alignment vertical="center"/>
    </xf>
    <xf numFmtId="0" fontId="0" fillId="0" borderId="0" xfId="0" applyBorder="1" applyAlignment="1">
      <alignment vertical="center"/>
    </xf>
    <xf numFmtId="165" fontId="41" fillId="0" borderId="0" xfId="0" applyNumberFormat="1" applyFont="1" applyBorder="1" applyAlignment="1">
      <alignment vertical="center"/>
    </xf>
    <xf numFmtId="165" fontId="0" fillId="0" borderId="13" xfId="0" applyNumberFormat="1" applyBorder="1" applyAlignment="1">
      <alignment vertical="center"/>
    </xf>
    <xf numFmtId="165" fontId="23" fillId="0" borderId="0" xfId="0" applyNumberFormat="1" applyFont="1" applyAlignment="1">
      <alignment horizontal="right" vertical="center" wrapText="1"/>
    </xf>
    <xf numFmtId="165" fontId="35" fillId="0" borderId="0" xfId="0" applyNumberFormat="1" applyFont="1" applyBorder="1" applyAlignment="1">
      <alignment vertical="center"/>
    </xf>
    <xf numFmtId="165" fontId="35" fillId="0" borderId="13" xfId="0" applyNumberFormat="1" applyFont="1" applyBorder="1" applyAlignment="1">
      <alignment vertical="center"/>
    </xf>
    <xf numFmtId="0" fontId="44" fillId="0" borderId="16" xfId="0" applyFont="1" applyBorder="1" applyAlignment="1">
      <alignment vertical="center"/>
    </xf>
    <xf numFmtId="0" fontId="23" fillId="0" borderId="17" xfId="0" applyFont="1" applyBorder="1" applyAlignment="1">
      <alignment vertical="center"/>
    </xf>
    <xf numFmtId="6" fontId="0" fillId="0" borderId="14" xfId="0" applyNumberFormat="1" applyBorder="1" applyAlignment="1">
      <alignment horizontal="center" vertical="center" wrapText="1"/>
    </xf>
    <xf numFmtId="165" fontId="36" fillId="0" borderId="13" xfId="0" applyNumberFormat="1" applyFont="1" applyBorder="1" applyAlignment="1">
      <alignment vertical="center"/>
    </xf>
    <xf numFmtId="164" fontId="23" fillId="0" borderId="10" xfId="0" applyNumberFormat="1" applyFont="1" applyBorder="1" applyAlignment="1">
      <alignment vertical="center"/>
    </xf>
    <xf numFmtId="165" fontId="34" fillId="0" borderId="13" xfId="0" applyNumberFormat="1" applyFont="1" applyBorder="1" applyAlignment="1">
      <alignment horizontal="right" vertical="center"/>
    </xf>
    <xf numFmtId="165" fontId="23" fillId="0" borderId="13" xfId="0" applyNumberFormat="1" applyFont="1" applyBorder="1" applyAlignment="1">
      <alignment vertical="center"/>
    </xf>
    <xf numFmtId="165" fontId="0" fillId="0" borderId="13" xfId="0" applyNumberFormat="1" applyFont="1" applyBorder="1" applyAlignment="1">
      <alignment vertical="center"/>
    </xf>
    <xf numFmtId="165" fontId="23" fillId="0" borderId="0" xfId="0" applyNumberFormat="1" applyFont="1" applyAlignment="1">
      <alignment horizontal="right" vertical="center"/>
    </xf>
    <xf numFmtId="0" fontId="0" fillId="0" borderId="0" xfId="0" applyAlignment="1">
      <alignment horizontal="right" vertical="center"/>
    </xf>
    <xf numFmtId="0" fontId="0" fillId="0" borderId="0" xfId="0" applyAlignment="1">
      <alignment vertical="center"/>
    </xf>
    <xf numFmtId="165" fontId="0" fillId="0" borderId="0" xfId="0" applyNumberFormat="1" applyAlignment="1">
      <alignment vertical="center"/>
    </xf>
    <xf numFmtId="165" fontId="39" fillId="0" borderId="0" xfId="0" applyNumberFormat="1" applyFont="1" applyAlignment="1">
      <alignment vertical="center"/>
    </xf>
    <xf numFmtId="165" fontId="0" fillId="0" borderId="15" xfId="0" applyNumberFormat="1" applyBorder="1" applyAlignment="1">
      <alignment vertical="center"/>
    </xf>
    <xf numFmtId="164" fontId="46" fillId="0" borderId="0" xfId="0" applyNumberFormat="1" applyFont="1" applyBorder="1" applyAlignment="1">
      <alignment vertical="center"/>
    </xf>
    <xf numFmtId="164" fontId="0" fillId="0" borderId="0" xfId="0" applyNumberFormat="1" applyBorder="1" applyAlignment="1">
      <alignment vertical="center"/>
    </xf>
    <xf numFmtId="164" fontId="37" fillId="2" borderId="0" xfId="0" applyNumberFormat="1" applyFont="1" applyFill="1" applyBorder="1" applyAlignment="1">
      <alignment vertical="center"/>
    </xf>
    <xf numFmtId="164" fontId="44" fillId="0" borderId="22" xfId="0" applyNumberFormat="1" applyFont="1" applyBorder="1" applyAlignment="1">
      <alignment vertical="center"/>
    </xf>
    <xf numFmtId="0" fontId="23" fillId="0" borderId="0" xfId="0" applyFont="1" applyAlignment="1">
      <alignment horizontal="right" vertical="center"/>
    </xf>
    <xf numFmtId="164" fontId="22" fillId="5" borderId="2" xfId="4" applyNumberFormat="1" applyAlignment="1">
      <alignment vertical="center"/>
    </xf>
    <xf numFmtId="0" fontId="0" fillId="0" borderId="13" xfId="0" applyBorder="1" applyAlignment="1">
      <alignment vertical="center"/>
    </xf>
    <xf numFmtId="0" fontId="0" fillId="0" borderId="18" xfId="0" applyBorder="1" applyAlignment="1">
      <alignment vertical="center"/>
    </xf>
    <xf numFmtId="0" fontId="0" fillId="0" borderId="0" xfId="0" applyAlignment="1">
      <alignment vertical="center" wrapText="1"/>
    </xf>
    <xf numFmtId="0" fontId="23" fillId="0" borderId="0" xfId="0" applyFont="1" applyAlignment="1">
      <alignment vertical="center" wrapText="1"/>
    </xf>
    <xf numFmtId="0" fontId="23" fillId="0" borderId="12" xfId="0" applyFont="1" applyBorder="1" applyAlignment="1">
      <alignment vertical="center" wrapText="1"/>
    </xf>
    <xf numFmtId="0" fontId="0" fillId="0" borderId="12" xfId="0" applyBorder="1" applyAlignment="1">
      <alignment vertical="center" wrapText="1"/>
    </xf>
    <xf numFmtId="0" fontId="7" fillId="0" borderId="0" xfId="0" applyFont="1" applyAlignment="1"/>
    <xf numFmtId="0" fontId="51" fillId="0" borderId="0" xfId="0" applyFont="1" applyFill="1" applyAlignment="1">
      <alignment horizontal="left" vertical="center" wrapText="1"/>
    </xf>
    <xf numFmtId="0" fontId="51" fillId="0" borderId="0" xfId="0" applyFont="1" applyAlignment="1">
      <alignment horizontal="center" vertical="center" wrapText="1"/>
    </xf>
    <xf numFmtId="0" fontId="10" fillId="0" borderId="0" xfId="0" applyFont="1" applyAlignment="1">
      <alignment vertical="center"/>
    </xf>
    <xf numFmtId="165" fontId="37" fillId="0" borderId="0" xfId="0" applyNumberFormat="1" applyFont="1" applyAlignment="1">
      <alignment horizontal="right" vertical="center"/>
    </xf>
    <xf numFmtId="165" fontId="55" fillId="0" borderId="15" xfId="0" applyNumberFormat="1" applyFont="1" applyBorder="1" applyAlignment="1">
      <alignment vertical="center"/>
    </xf>
    <xf numFmtId="165" fontId="56" fillId="0" borderId="13" xfId="0" applyNumberFormat="1" applyFont="1" applyBorder="1" applyAlignment="1">
      <alignment vertical="center"/>
    </xf>
    <xf numFmtId="165" fontId="37" fillId="0" borderId="13" xfId="0" applyNumberFormat="1" applyFont="1" applyBorder="1" applyAlignment="1">
      <alignment horizontal="right" vertical="center"/>
    </xf>
    <xf numFmtId="0" fontId="0" fillId="0" borderId="13" xfId="0" applyBorder="1" applyAlignment="1">
      <alignment horizontal="right" vertical="center"/>
    </xf>
    <xf numFmtId="0" fontId="37" fillId="0" borderId="13" xfId="0" applyFont="1" applyBorder="1" applyAlignment="1">
      <alignment horizontal="right" vertical="center"/>
    </xf>
    <xf numFmtId="0" fontId="0" fillId="3" borderId="0" xfId="0" applyFont="1" applyFill="1" applyAlignment="1">
      <alignment vertical="center" wrapText="1"/>
    </xf>
    <xf numFmtId="0" fontId="0" fillId="3" borderId="0" xfId="0" applyFont="1" applyFill="1" applyAlignment="1">
      <alignment vertical="center"/>
    </xf>
    <xf numFmtId="0" fontId="0" fillId="3" borderId="0" xfId="0" applyFill="1"/>
    <xf numFmtId="0" fontId="15" fillId="3" borderId="0" xfId="0" applyFont="1" applyFill="1" applyAlignment="1">
      <alignment wrapText="1"/>
    </xf>
    <xf numFmtId="164" fontId="0" fillId="3" borderId="0" xfId="0" applyNumberFormat="1" applyFill="1"/>
    <xf numFmtId="0" fontId="0" fillId="3" borderId="0" xfId="0" applyFill="1" applyAlignment="1">
      <alignment vertical="center" wrapText="1"/>
    </xf>
    <xf numFmtId="0" fontId="0" fillId="3" borderId="0" xfId="0" applyFill="1" applyAlignment="1">
      <alignment vertical="center"/>
    </xf>
    <xf numFmtId="0" fontId="0" fillId="3" borderId="7" xfId="0" applyFill="1" applyBorder="1" applyAlignment="1"/>
    <xf numFmtId="0" fontId="0" fillId="0" borderId="0" xfId="0" applyAlignment="1"/>
    <xf numFmtId="0" fontId="45" fillId="3" borderId="7" xfId="0" applyFont="1" applyFill="1" applyBorder="1" applyAlignment="1"/>
    <xf numFmtId="0" fontId="0" fillId="3" borderId="0" xfId="0" applyFill="1" applyAlignment="1">
      <alignment horizontal="center"/>
    </xf>
    <xf numFmtId="0" fontId="0" fillId="3" borderId="0" xfId="0" applyFill="1" applyBorder="1" applyAlignment="1">
      <alignment horizontal="center"/>
    </xf>
    <xf numFmtId="9" fontId="0" fillId="3" borderId="0" xfId="1" applyFont="1" applyFill="1" applyAlignment="1">
      <alignment horizontal="center" vertical="center"/>
    </xf>
    <xf numFmtId="9" fontId="0" fillId="0" borderId="0" xfId="1" applyFont="1" applyFill="1" applyAlignment="1">
      <alignment horizontal="center" vertical="center"/>
    </xf>
    <xf numFmtId="9" fontId="0" fillId="0" borderId="0" xfId="1" applyFont="1" applyAlignment="1">
      <alignment horizontal="center" vertical="center"/>
    </xf>
    <xf numFmtId="0" fontId="25" fillId="0" borderId="0" xfId="0" applyFont="1" applyAlignment="1"/>
    <xf numFmtId="0" fontId="0" fillId="0" borderId="0" xfId="0" applyBorder="1" applyAlignment="1">
      <alignment horizontal="right" vertical="center"/>
    </xf>
    <xf numFmtId="0" fontId="57" fillId="0" borderId="0" xfId="3" applyFont="1" applyAlignment="1">
      <alignment vertical="center" wrapText="1"/>
    </xf>
    <xf numFmtId="0" fontId="58" fillId="0" borderId="24" xfId="0" applyFont="1" applyBorder="1" applyAlignment="1">
      <alignment horizontal="left" vertical="center" wrapText="1"/>
    </xf>
    <xf numFmtId="0" fontId="58" fillId="0" borderId="25" xfId="0" applyFont="1" applyBorder="1" applyAlignment="1">
      <alignment horizontal="left" vertical="center" wrapText="1"/>
    </xf>
    <xf numFmtId="0" fontId="7" fillId="0" borderId="26" xfId="0" applyFont="1" applyBorder="1" applyAlignment="1">
      <alignment vertical="center" wrapText="1"/>
    </xf>
    <xf numFmtId="0" fontId="7" fillId="0" borderId="23" xfId="0" applyFont="1" applyBorder="1" applyAlignment="1">
      <alignment vertical="center" wrapText="1"/>
    </xf>
    <xf numFmtId="0" fontId="7" fillId="0" borderId="27" xfId="0" applyFont="1" applyBorder="1" applyAlignment="1">
      <alignment vertical="center" wrapText="1"/>
    </xf>
    <xf numFmtId="0" fontId="7" fillId="0" borderId="28" xfId="0" applyFont="1" applyBorder="1" applyAlignment="1">
      <alignment vertical="center" wrapText="1"/>
    </xf>
    <xf numFmtId="0" fontId="7" fillId="0" borderId="29" xfId="0" applyFont="1" applyBorder="1" applyAlignment="1">
      <alignment vertical="center" wrapText="1"/>
    </xf>
    <xf numFmtId="0" fontId="7" fillId="0" borderId="30" xfId="0" applyFont="1" applyBorder="1" applyAlignment="1">
      <alignment vertical="center" wrapText="1"/>
    </xf>
    <xf numFmtId="0" fontId="7" fillId="3" borderId="0" xfId="0" applyFont="1" applyFill="1" applyAlignment="1"/>
    <xf numFmtId="0" fontId="18" fillId="0" borderId="0" xfId="2" applyFont="1" applyAlignment="1">
      <alignment vertical="center"/>
    </xf>
    <xf numFmtId="0" fontId="7" fillId="0" borderId="16" xfId="0" applyFont="1" applyBorder="1" applyAlignment="1">
      <alignment vertical="center" wrapText="1"/>
    </xf>
    <xf numFmtId="0" fontId="7" fillId="0" borderId="0" xfId="0" applyFont="1" applyBorder="1" applyAlignment="1">
      <alignment vertical="center" wrapText="1"/>
    </xf>
    <xf numFmtId="0" fontId="38" fillId="0" borderId="0" xfId="0" applyFont="1" applyBorder="1" applyAlignment="1">
      <alignment horizontal="right" vertical="center"/>
    </xf>
    <xf numFmtId="165" fontId="52" fillId="0" borderId="0" xfId="0" applyNumberFormat="1" applyFont="1" applyAlignment="1">
      <alignment horizontal="right" vertical="center" wrapText="1"/>
    </xf>
    <xf numFmtId="0" fontId="7" fillId="0" borderId="0" xfId="0" applyFont="1" applyAlignment="1">
      <alignment horizontal="left" vertical="center" wrapText="1"/>
    </xf>
    <xf numFmtId="0" fontId="6" fillId="0" borderId="32" xfId="0" applyFont="1" applyBorder="1" applyAlignment="1">
      <alignment horizontal="right" vertical="center"/>
    </xf>
    <xf numFmtId="0" fontId="10" fillId="0" borderId="0" xfId="0" applyFont="1" applyFill="1" applyAlignment="1"/>
    <xf numFmtId="0" fontId="0" fillId="0" borderId="0" xfId="0" applyFont="1" applyFill="1" applyAlignment="1"/>
    <xf numFmtId="0" fontId="10" fillId="0" borderId="0" xfId="0" applyFont="1" applyFill="1" applyAlignment="1">
      <alignment horizontal="right" vertical="center" wrapText="1"/>
    </xf>
    <xf numFmtId="0" fontId="0" fillId="0" borderId="0" xfId="0" applyFont="1" applyFill="1" applyAlignment="1">
      <alignment wrapText="1"/>
    </xf>
    <xf numFmtId="6" fontId="0" fillId="0" borderId="0" xfId="0" applyNumberFormat="1" applyFont="1" applyFill="1" applyAlignment="1">
      <alignment vertical="center"/>
    </xf>
    <xf numFmtId="165" fontId="37" fillId="0" borderId="0" xfId="0" applyNumberFormat="1" applyFont="1" applyAlignment="1">
      <alignment horizontal="right" vertical="center" wrapText="1"/>
    </xf>
    <xf numFmtId="6" fontId="29" fillId="0" borderId="33" xfId="0" applyNumberFormat="1" applyFont="1" applyFill="1" applyBorder="1" applyAlignment="1">
      <alignment horizontal="right" vertical="center"/>
    </xf>
    <xf numFmtId="6" fontId="29" fillId="0" borderId="34" xfId="0" applyNumberFormat="1" applyFont="1" applyFill="1" applyBorder="1" applyAlignment="1">
      <alignment horizontal="right" vertical="center"/>
    </xf>
    <xf numFmtId="164" fontId="27" fillId="0" borderId="32" xfId="0" applyNumberFormat="1" applyFont="1" applyFill="1" applyBorder="1" applyAlignment="1">
      <alignment vertical="center"/>
    </xf>
    <xf numFmtId="164" fontId="27" fillId="0" borderId="33" xfId="0" applyNumberFormat="1" applyFont="1" applyFill="1" applyBorder="1" applyAlignment="1">
      <alignment vertical="center"/>
    </xf>
    <xf numFmtId="164" fontId="27" fillId="0" borderId="34" xfId="0" applyNumberFormat="1" applyFont="1" applyFill="1" applyBorder="1" applyAlignment="1">
      <alignment vertical="center"/>
    </xf>
    <xf numFmtId="165" fontId="4" fillId="0" borderId="13" xfId="0" applyNumberFormat="1" applyFont="1" applyBorder="1" applyAlignment="1">
      <alignment horizontal="right" vertical="center"/>
    </xf>
    <xf numFmtId="165" fontId="4" fillId="0" borderId="13" xfId="0" applyNumberFormat="1" applyFont="1" applyBorder="1" applyAlignment="1">
      <alignment horizontal="right" vertical="center" wrapText="1"/>
    </xf>
    <xf numFmtId="165" fontId="61" fillId="0" borderId="0" xfId="0" applyNumberFormat="1" applyFont="1" applyAlignment="1">
      <alignment vertical="center"/>
    </xf>
    <xf numFmtId="165" fontId="62" fillId="0" borderId="0" xfId="0" applyNumberFormat="1" applyFont="1" applyAlignment="1">
      <alignment vertical="center"/>
    </xf>
    <xf numFmtId="164" fontId="63" fillId="0" borderId="18" xfId="0" applyNumberFormat="1" applyFont="1" applyBorder="1" applyAlignment="1">
      <alignment vertical="center"/>
    </xf>
    <xf numFmtId="164" fontId="64" fillId="0" borderId="18" xfId="0" applyNumberFormat="1" applyFont="1" applyBorder="1" applyAlignment="1">
      <alignment vertical="center"/>
    </xf>
    <xf numFmtId="165" fontId="65" fillId="0" borderId="0" xfId="0" applyNumberFormat="1" applyFont="1" applyAlignment="1">
      <alignment vertical="center"/>
    </xf>
    <xf numFmtId="0" fontId="0" fillId="0" borderId="12" xfId="0" applyBorder="1" applyAlignment="1"/>
    <xf numFmtId="0" fontId="66" fillId="0" borderId="0" xfId="0" applyFont="1" applyBorder="1" applyAlignment="1">
      <alignment horizontal="right" vertical="center"/>
    </xf>
    <xf numFmtId="165" fontId="68" fillId="0" borderId="13" xfId="0" applyNumberFormat="1" applyFont="1" applyBorder="1" applyAlignment="1"/>
    <xf numFmtId="165" fontId="67" fillId="0" borderId="0" xfId="0" applyNumberFormat="1" applyFont="1" applyBorder="1" applyAlignment="1"/>
    <xf numFmtId="165" fontId="22" fillId="5" borderId="2" xfId="4" applyNumberFormat="1" applyAlignment="1">
      <alignment vertical="center"/>
    </xf>
    <xf numFmtId="9" fontId="9" fillId="0" borderId="0" xfId="1" applyFont="1" applyFill="1" applyAlignment="1">
      <alignment horizontal="center" vertical="center"/>
    </xf>
    <xf numFmtId="0" fontId="9" fillId="0" borderId="0" xfId="0" applyFont="1" applyAlignment="1"/>
    <xf numFmtId="0" fontId="26" fillId="0" borderId="0" xfId="0" applyFont="1" applyAlignment="1"/>
    <xf numFmtId="6" fontId="29" fillId="9" borderId="33" xfId="0" applyNumberFormat="1" applyFont="1" applyFill="1" applyBorder="1" applyAlignment="1">
      <alignment horizontal="right" vertical="center"/>
    </xf>
    <xf numFmtId="9" fontId="71" fillId="8" borderId="0" xfId="6" applyNumberFormat="1" applyFont="1" applyAlignment="1">
      <alignment vertical="center"/>
    </xf>
    <xf numFmtId="0" fontId="0" fillId="10" borderId="0" xfId="0" applyFont="1" applyFill="1" applyAlignment="1"/>
    <xf numFmtId="165" fontId="72" fillId="7" borderId="0" xfId="5" applyNumberFormat="1" applyFont="1" applyAlignment="1">
      <alignment vertical="center"/>
    </xf>
    <xf numFmtId="0" fontId="7" fillId="0" borderId="12" xfId="0" applyFont="1" applyBorder="1" applyAlignment="1">
      <alignment vertical="center" wrapText="1"/>
    </xf>
    <xf numFmtId="0" fontId="25" fillId="0" borderId="0" xfId="0" applyFont="1" applyFill="1" applyAlignment="1"/>
    <xf numFmtId="0" fontId="7" fillId="0" borderId="0" xfId="0" applyFont="1" applyFill="1" applyAlignment="1"/>
    <xf numFmtId="0" fontId="73" fillId="0" borderId="0" xfId="2" applyFont="1" applyAlignment="1">
      <alignment horizontal="center" vertical="center"/>
    </xf>
    <xf numFmtId="6" fontId="50" fillId="0" borderId="0" xfId="1" applyNumberFormat="1" applyFont="1" applyAlignment="1">
      <alignment horizontal="center" vertical="center" wrapText="1"/>
    </xf>
    <xf numFmtId="0" fontId="32" fillId="0" borderId="0" xfId="0" applyFont="1" applyAlignment="1">
      <alignment horizontal="center" vertical="center"/>
    </xf>
    <xf numFmtId="6" fontId="49" fillId="0" borderId="0" xfId="1" applyNumberFormat="1" applyFont="1" applyAlignment="1">
      <alignment horizontal="center" vertical="center" wrapText="1"/>
    </xf>
    <xf numFmtId="10" fontId="49" fillId="0" borderId="0" xfId="1" applyNumberFormat="1" applyFont="1" applyAlignment="1">
      <alignment horizontal="center" vertical="center" wrapText="1"/>
    </xf>
    <xf numFmtId="0" fontId="7" fillId="0" borderId="0" xfId="0" applyFont="1" applyFill="1" applyAlignment="1">
      <alignment horizontal="left" vertical="center" wrapText="1"/>
    </xf>
    <xf numFmtId="0" fontId="0" fillId="0" borderId="0" xfId="0" applyFont="1" applyFill="1" applyAlignment="1">
      <alignment horizontal="left" vertical="center"/>
    </xf>
    <xf numFmtId="0" fontId="47" fillId="0" borderId="0" xfId="0" applyFont="1" applyAlignment="1">
      <alignment horizontal="center" vertical="center"/>
    </xf>
    <xf numFmtId="0" fontId="48" fillId="0" borderId="0" xfId="0" applyFont="1" applyFill="1" applyAlignment="1">
      <alignment horizontal="center" vertical="center"/>
    </xf>
    <xf numFmtId="0" fontId="33" fillId="0" borderId="0" xfId="0" applyFont="1" applyFill="1" applyAlignment="1">
      <alignment horizontal="center" vertical="center"/>
    </xf>
    <xf numFmtId="0" fontId="59" fillId="0" borderId="31" xfId="0" applyFont="1" applyBorder="1" applyAlignment="1">
      <alignment horizontal="center" vertical="center" wrapText="1"/>
    </xf>
    <xf numFmtId="0" fontId="2" fillId="0" borderId="0" xfId="2" applyFont="1" applyAlignment="1">
      <alignment horizontal="left" vertical="center" wrapText="1"/>
    </xf>
    <xf numFmtId="0" fontId="28" fillId="0" borderId="0" xfId="0" applyFont="1" applyFill="1" applyAlignment="1">
      <alignment horizontal="center" vertical="center"/>
    </xf>
    <xf numFmtId="0" fontId="28" fillId="0" borderId="0" xfId="0" applyFont="1" applyAlignment="1">
      <alignment horizontal="center" vertical="center"/>
    </xf>
    <xf numFmtId="9" fontId="7" fillId="0" borderId="0" xfId="1" applyFont="1" applyAlignment="1">
      <alignment horizontal="left" vertical="center" wrapText="1"/>
    </xf>
    <xf numFmtId="9" fontId="0" fillId="0" borderId="0" xfId="1" applyFont="1" applyAlignment="1">
      <alignment horizontal="left" vertical="center"/>
    </xf>
    <xf numFmtId="0" fontId="45" fillId="0" borderId="3" xfId="0" applyFont="1" applyBorder="1" applyAlignment="1">
      <alignment horizontal="center" vertical="center"/>
    </xf>
    <xf numFmtId="0" fontId="45" fillId="0" borderId="4" xfId="0" applyFont="1" applyBorder="1" applyAlignment="1">
      <alignment horizontal="center" vertical="center"/>
    </xf>
    <xf numFmtId="0" fontId="45" fillId="0" borderId="5" xfId="0" applyFont="1" applyBorder="1" applyAlignment="1">
      <alignment horizontal="center" vertical="center"/>
    </xf>
    <xf numFmtId="0" fontId="23" fillId="3" borderId="0" xfId="0" applyFont="1" applyFill="1" applyBorder="1" applyAlignment="1">
      <alignment horizontal="center" vertical="center"/>
    </xf>
    <xf numFmtId="0" fontId="0" fillId="3" borderId="7" xfId="0" applyFill="1" applyBorder="1" applyAlignment="1">
      <alignment horizontal="center"/>
    </xf>
    <xf numFmtId="0" fontId="0" fillId="3" borderId="0" xfId="0" applyFill="1" applyBorder="1" applyAlignment="1">
      <alignment horizontal="center"/>
    </xf>
    <xf numFmtId="0" fontId="45" fillId="0" borderId="19" xfId="0" applyFont="1" applyBorder="1" applyAlignment="1">
      <alignment horizontal="center" vertical="center"/>
    </xf>
    <xf numFmtId="0" fontId="45" fillId="0" borderId="20" xfId="0" applyFont="1" applyBorder="1" applyAlignment="1">
      <alignment horizontal="center" vertical="center"/>
    </xf>
    <xf numFmtId="0" fontId="45" fillId="0" borderId="21" xfId="0" applyFont="1" applyBorder="1" applyAlignment="1">
      <alignment horizontal="center" vertical="center"/>
    </xf>
    <xf numFmtId="0" fontId="45" fillId="0" borderId="12" xfId="0" applyFont="1" applyBorder="1" applyAlignment="1">
      <alignment horizontal="center" vertical="center"/>
    </xf>
    <xf numFmtId="0" fontId="45" fillId="0" borderId="0" xfId="0" applyFont="1" applyBorder="1" applyAlignment="1">
      <alignment horizontal="center" vertical="center"/>
    </xf>
    <xf numFmtId="0" fontId="45" fillId="0" borderId="13" xfId="0" applyFont="1" applyBorder="1" applyAlignment="1">
      <alignment horizontal="center" vertical="center"/>
    </xf>
    <xf numFmtId="0" fontId="0" fillId="3" borderId="0" xfId="0" applyFill="1" applyAlignment="1">
      <alignment horizontal="center"/>
    </xf>
    <xf numFmtId="0" fontId="0" fillId="0" borderId="12" xfId="0" applyBorder="1" applyAlignment="1">
      <alignment horizontal="right" vertical="center"/>
    </xf>
    <xf numFmtId="0" fontId="0" fillId="0" borderId="0" xfId="0" applyBorder="1" applyAlignment="1">
      <alignment horizontal="right" vertical="center"/>
    </xf>
    <xf numFmtId="0" fontId="0" fillId="0" borderId="0" xfId="0" applyAlignment="1">
      <alignment horizontal="center"/>
    </xf>
    <xf numFmtId="0" fontId="23" fillId="0" borderId="8" xfId="0" applyFont="1" applyBorder="1" applyAlignment="1">
      <alignment horizontal="right" vertical="center"/>
    </xf>
    <xf numFmtId="0" fontId="23" fillId="0" borderId="9" xfId="0" applyFont="1" applyBorder="1" applyAlignment="1">
      <alignment horizontal="right" vertical="center"/>
    </xf>
    <xf numFmtId="0" fontId="7" fillId="0" borderId="12" xfId="0" applyFont="1" applyBorder="1" applyAlignment="1">
      <alignment horizontal="right" vertical="center" wrapText="1"/>
    </xf>
    <xf numFmtId="0" fontId="7" fillId="0" borderId="0" xfId="0" applyFont="1" applyBorder="1" applyAlignment="1">
      <alignment horizontal="right" vertical="center" wrapText="1"/>
    </xf>
    <xf numFmtId="0" fontId="0" fillId="0" borderId="12" xfId="0" applyBorder="1" applyAlignment="1">
      <alignment horizontal="center"/>
    </xf>
    <xf numFmtId="0" fontId="0" fillId="0" borderId="0" xfId="0" applyBorder="1" applyAlignment="1">
      <alignment horizontal="center"/>
    </xf>
    <xf numFmtId="0" fontId="0" fillId="0" borderId="13" xfId="0" applyBorder="1" applyAlignment="1">
      <alignment horizontal="center"/>
    </xf>
    <xf numFmtId="0" fontId="23" fillId="0" borderId="12" xfId="0" applyFont="1" applyBorder="1" applyAlignment="1">
      <alignment horizontal="right" vertical="center"/>
    </xf>
    <xf numFmtId="0" fontId="23" fillId="0" borderId="0" xfId="0" applyFont="1" applyBorder="1" applyAlignment="1">
      <alignment horizontal="right" vertical="center"/>
    </xf>
    <xf numFmtId="0" fontId="3" fillId="10" borderId="0" xfId="2" applyFill="1"/>
    <xf numFmtId="0" fontId="3" fillId="3" borderId="0" xfId="2" applyFill="1"/>
    <xf numFmtId="0" fontId="16" fillId="3" borderId="0" xfId="3" applyFill="1" applyBorder="1" applyAlignment="1">
      <alignment vertical="center"/>
    </xf>
    <xf numFmtId="9" fontId="0" fillId="10" borderId="0" xfId="1" applyFont="1" applyFill="1" applyAlignment="1">
      <alignment horizontal="center" vertical="center"/>
    </xf>
    <xf numFmtId="0" fontId="0" fillId="10" borderId="0" xfId="0" applyFont="1" applyFill="1" applyAlignment="1">
      <alignment wrapText="1"/>
    </xf>
  </cellXfs>
  <cellStyles count="7">
    <cellStyle name="Bad" xfId="6" builtinId="27"/>
    <cellStyle name="Calculation" xfId="4" builtinId="22"/>
    <cellStyle name="Good" xfId="5" builtinId="26"/>
    <cellStyle name="Hyperlink" xfId="3" builtinId="8"/>
    <cellStyle name="Normal" xfId="0" builtinId="0"/>
    <cellStyle name="Normal 2" xfId="2"/>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theneighborhoodfinanceguy.com/taxrates-2022/"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theneighborhoodfinanceguy.com/taxrates-2022/"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190500</xdr:colOff>
      <xdr:row>1</xdr:row>
      <xdr:rowOff>123825</xdr:rowOff>
    </xdr:from>
    <xdr:to>
      <xdr:col>27</xdr:col>
      <xdr:colOff>498611</xdr:colOff>
      <xdr:row>10</xdr:row>
      <xdr:rowOff>271462</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30313" y="457200"/>
          <a:ext cx="14881361" cy="8172450"/>
        </a:xfrm>
        <a:prstGeom prst="rect">
          <a:avLst/>
        </a:prstGeom>
      </xdr:spPr>
    </xdr:pic>
    <xdr:clientData/>
  </xdr:twoCellAnchor>
  <xdr:twoCellAnchor editAs="oneCell">
    <xdr:from>
      <xdr:col>3</xdr:col>
      <xdr:colOff>164306</xdr:colOff>
      <xdr:row>10</xdr:row>
      <xdr:rowOff>466724</xdr:rowOff>
    </xdr:from>
    <xdr:to>
      <xdr:col>27</xdr:col>
      <xdr:colOff>411956</xdr:colOff>
      <xdr:row>32</xdr:row>
      <xdr:rowOff>10715</xdr:rowOff>
    </xdr:to>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44525" y="8824912"/>
          <a:ext cx="14820900" cy="82593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111124</xdr:colOff>
      <xdr:row>1</xdr:row>
      <xdr:rowOff>95249</xdr:rowOff>
    </xdr:from>
    <xdr:to>
      <xdr:col>27</xdr:col>
      <xdr:colOff>47625</xdr:colOff>
      <xdr:row>23</xdr:row>
      <xdr:rowOff>254001</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09749" y="206374"/>
          <a:ext cx="12398376" cy="123983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14</xdr:col>
      <xdr:colOff>124608</xdr:colOff>
      <xdr:row>21</xdr:row>
      <xdr:rowOff>658012</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96025" y="133350"/>
          <a:ext cx="5611008" cy="5639587"/>
        </a:xfrm>
        <a:prstGeom prst="rect">
          <a:avLst/>
        </a:prstGeom>
      </xdr:spPr>
    </xdr:pic>
    <xdr:clientData/>
  </xdr:twoCellAnchor>
  <xdr:twoCellAnchor editAs="oneCell">
    <xdr:from>
      <xdr:col>5</xdr:col>
      <xdr:colOff>0</xdr:colOff>
      <xdr:row>23</xdr:row>
      <xdr:rowOff>0</xdr:rowOff>
    </xdr:from>
    <xdr:to>
      <xdr:col>14</xdr:col>
      <xdr:colOff>96029</xdr:colOff>
      <xdr:row>50</xdr:row>
      <xdr:rowOff>38888</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6025" y="5962650"/>
          <a:ext cx="5582429" cy="564911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file:///E:\Outstanding%20Issues\Checkbook%20Consultation\Resources%20-%20Worksheets\Outstanding%20Issues\Checkbook%20Consultation\Resources%20-%20Worksheets\linktr.ee\gq_accountant"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linkedin.com/pulse/much-do-taxes-lawrence-gonzalez-cf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M177"/>
  <sheetViews>
    <sheetView zoomScale="80" zoomScaleNormal="80" workbookViewId="0"/>
  </sheetViews>
  <sheetFormatPr defaultRowHeight="15" x14ac:dyDescent="0.25"/>
  <cols>
    <col min="1" max="1" width="4.28515625" style="222" customWidth="1"/>
    <col min="2" max="2" width="185.85546875" style="14" customWidth="1"/>
    <col min="3" max="3" width="7.5703125" style="222" customWidth="1"/>
    <col min="4" max="28" width="9.140625" style="221"/>
    <col min="29" max="29" width="18.85546875" style="222" customWidth="1"/>
    <col min="30" max="39" width="9.140625" style="221"/>
    <col min="40" max="16384" width="9.140625" style="14"/>
  </cols>
  <sheetData>
    <row r="1" spans="2:39" s="222" customFormat="1" ht="26.25" customHeight="1" x14ac:dyDescent="0.25"/>
    <row r="2" spans="2:39" ht="67.5" customHeight="1" thickBot="1" x14ac:dyDescent="0.3">
      <c r="B2" s="6" t="s">
        <v>1</v>
      </c>
    </row>
    <row r="3" spans="2:39" x14ac:dyDescent="0.25">
      <c r="B3" s="7"/>
    </row>
    <row r="4" spans="2:39" ht="45" customHeight="1" x14ac:dyDescent="0.25">
      <c r="B4" s="8" t="s">
        <v>3</v>
      </c>
    </row>
    <row r="5" spans="2:39" ht="330.75" customHeight="1" x14ac:dyDescent="0.25">
      <c r="B5" s="9" t="s">
        <v>199</v>
      </c>
    </row>
    <row r="6" spans="2:39" ht="38.25" customHeight="1" x14ac:dyDescent="0.25">
      <c r="B6" s="10" t="s">
        <v>198</v>
      </c>
    </row>
    <row r="7" spans="2:39" s="222" customFormat="1" x14ac:dyDescent="0.25">
      <c r="B7" s="223"/>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D7" s="221"/>
      <c r="AE7" s="221"/>
      <c r="AF7" s="221"/>
      <c r="AG7" s="221"/>
      <c r="AH7" s="221"/>
      <c r="AI7" s="221"/>
      <c r="AJ7" s="221"/>
      <c r="AK7" s="221"/>
      <c r="AL7" s="221"/>
      <c r="AM7" s="221"/>
    </row>
    <row r="8" spans="2:39" ht="47.25" customHeight="1" x14ac:dyDescent="0.25">
      <c r="B8" s="11" t="s">
        <v>98</v>
      </c>
    </row>
    <row r="9" spans="2:39" ht="39.75" customHeight="1" x14ac:dyDescent="0.25">
      <c r="B9" s="12" t="s">
        <v>84</v>
      </c>
    </row>
    <row r="10" spans="2:39" ht="33.75" customHeight="1" x14ac:dyDescent="0.25">
      <c r="B10" s="13" t="s">
        <v>85</v>
      </c>
    </row>
    <row r="11" spans="2:39" ht="42" customHeight="1" x14ac:dyDescent="0.25">
      <c r="B11" s="13" t="s">
        <v>12</v>
      </c>
    </row>
    <row r="12" spans="2:39" ht="36" customHeight="1" x14ac:dyDescent="0.25">
      <c r="B12" s="13" t="s">
        <v>10</v>
      </c>
    </row>
    <row r="13" spans="2:39" ht="36.75" customHeight="1" x14ac:dyDescent="0.25">
      <c r="B13" s="13" t="s">
        <v>11</v>
      </c>
    </row>
    <row r="14" spans="2:39" ht="47.25" customHeight="1" x14ac:dyDescent="0.25">
      <c r="B14" s="13" t="s">
        <v>86</v>
      </c>
    </row>
    <row r="15" spans="2:39" ht="56.25" customHeight="1" x14ac:dyDescent="0.25">
      <c r="B15" s="13" t="s">
        <v>96</v>
      </c>
    </row>
    <row r="16" spans="2:39" ht="56.25" customHeight="1" x14ac:dyDescent="0.25">
      <c r="B16" s="13" t="s">
        <v>200</v>
      </c>
    </row>
    <row r="17" spans="2:2" ht="56.25" customHeight="1" x14ac:dyDescent="0.25">
      <c r="B17" s="13" t="s">
        <v>87</v>
      </c>
    </row>
    <row r="18" spans="2:2" ht="56.25" customHeight="1" x14ac:dyDescent="0.25">
      <c r="B18" s="13" t="s">
        <v>88</v>
      </c>
    </row>
    <row r="19" spans="2:2" x14ac:dyDescent="0.25">
      <c r="B19" s="16"/>
    </row>
    <row r="20" spans="2:2" x14ac:dyDescent="0.25">
      <c r="B20" s="10" t="s">
        <v>2</v>
      </c>
    </row>
    <row r="21" spans="2:2" ht="8.25" customHeight="1" x14ac:dyDescent="0.25">
      <c r="B21" s="16"/>
    </row>
    <row r="22" spans="2:2" ht="33.75" x14ac:dyDescent="0.25">
      <c r="B22" s="11" t="s">
        <v>98</v>
      </c>
    </row>
    <row r="23" spans="2:2" ht="21" x14ac:dyDescent="0.25">
      <c r="B23" s="12" t="s">
        <v>84</v>
      </c>
    </row>
    <row r="24" spans="2:2" ht="21" x14ac:dyDescent="0.25">
      <c r="B24" s="13" t="s">
        <v>85</v>
      </c>
    </row>
    <row r="25" spans="2:2" ht="21" x14ac:dyDescent="0.25">
      <c r="B25" s="13" t="s">
        <v>12</v>
      </c>
    </row>
    <row r="26" spans="2:2" ht="21" x14ac:dyDescent="0.25">
      <c r="B26" s="13" t="s">
        <v>10</v>
      </c>
    </row>
    <row r="27" spans="2:2" ht="21" x14ac:dyDescent="0.25">
      <c r="B27" s="13" t="s">
        <v>11</v>
      </c>
    </row>
    <row r="28" spans="2:2" ht="21" x14ac:dyDescent="0.25">
      <c r="B28" s="13" t="s">
        <v>86</v>
      </c>
    </row>
    <row r="29" spans="2:2" ht="42" x14ac:dyDescent="0.25">
      <c r="B29" s="13" t="s">
        <v>96</v>
      </c>
    </row>
    <row r="30" spans="2:2" ht="21" x14ac:dyDescent="0.25">
      <c r="B30" s="13" t="s">
        <v>133</v>
      </c>
    </row>
    <row r="31" spans="2:2" ht="21" x14ac:dyDescent="0.25">
      <c r="B31" s="13" t="s">
        <v>87</v>
      </c>
    </row>
    <row r="32" spans="2:2" ht="21" x14ac:dyDescent="0.25">
      <c r="B32" s="13" t="s">
        <v>88</v>
      </c>
    </row>
    <row r="33" spans="2:2" x14ac:dyDescent="0.25">
      <c r="B33" s="223"/>
    </row>
    <row r="34" spans="2:2" x14ac:dyDescent="0.25">
      <c r="B34" s="222"/>
    </row>
    <row r="35" spans="2:2" x14ac:dyDescent="0.25">
      <c r="B35" s="180" t="s">
        <v>134</v>
      </c>
    </row>
    <row r="36" spans="2:2" x14ac:dyDescent="0.25">
      <c r="B36" s="180"/>
    </row>
    <row r="37" spans="2:2" x14ac:dyDescent="0.25">
      <c r="B37" s="180"/>
    </row>
    <row r="38" spans="2:2" x14ac:dyDescent="0.25">
      <c r="B38" s="180"/>
    </row>
    <row r="39" spans="2:2" x14ac:dyDescent="0.25">
      <c r="B39" s="180"/>
    </row>
    <row r="40" spans="2:2" x14ac:dyDescent="0.25">
      <c r="B40" s="180"/>
    </row>
    <row r="41" spans="2:2" s="222" customFormat="1" x14ac:dyDescent="0.25"/>
    <row r="42" spans="2:2" s="222" customFormat="1" x14ac:dyDescent="0.25"/>
    <row r="43" spans="2:2" s="222" customFormat="1" x14ac:dyDescent="0.25"/>
    <row r="44" spans="2:2" s="222" customFormat="1" x14ac:dyDescent="0.25"/>
    <row r="45" spans="2:2" s="222" customFormat="1" x14ac:dyDescent="0.25"/>
    <row r="46" spans="2:2" s="222" customFormat="1" x14ac:dyDescent="0.25"/>
    <row r="47" spans="2:2" s="222" customFormat="1" x14ac:dyDescent="0.25"/>
    <row r="48" spans="2:2" s="222" customFormat="1" x14ac:dyDescent="0.25"/>
    <row r="49" s="222" customFormat="1" x14ac:dyDescent="0.25"/>
    <row r="50" s="222" customFormat="1" x14ac:dyDescent="0.25"/>
    <row r="51" s="222" customFormat="1" x14ac:dyDescent="0.25"/>
    <row r="52" s="222" customFormat="1" x14ac:dyDescent="0.25"/>
    <row r="53" s="222" customFormat="1" x14ac:dyDescent="0.25"/>
    <row r="54" s="222" customFormat="1" x14ac:dyDescent="0.25"/>
    <row r="55" s="222" customFormat="1" x14ac:dyDescent="0.25"/>
    <row r="56" s="222" customFormat="1" x14ac:dyDescent="0.25"/>
    <row r="57" s="222" customFormat="1" x14ac:dyDescent="0.25"/>
    <row r="58" s="222" customFormat="1" x14ac:dyDescent="0.25"/>
    <row r="59" s="222" customFormat="1" x14ac:dyDescent="0.25"/>
    <row r="60" s="222" customFormat="1" x14ac:dyDescent="0.25"/>
    <row r="61" s="222" customFormat="1" x14ac:dyDescent="0.25"/>
    <row r="62" s="222" customFormat="1" x14ac:dyDescent="0.25"/>
    <row r="63" s="222" customFormat="1" x14ac:dyDescent="0.25"/>
    <row r="64" s="222" customFormat="1" x14ac:dyDescent="0.25"/>
    <row r="65" s="222" customFormat="1" x14ac:dyDescent="0.25"/>
    <row r="66" s="222" customFormat="1" x14ac:dyDescent="0.25"/>
    <row r="67" s="222" customFormat="1" x14ac:dyDescent="0.25"/>
    <row r="68" s="222" customFormat="1" x14ac:dyDescent="0.25"/>
    <row r="69" s="222" customFormat="1" x14ac:dyDescent="0.25"/>
    <row r="70" s="222" customFormat="1" x14ac:dyDescent="0.25"/>
    <row r="71" s="222" customFormat="1" x14ac:dyDescent="0.25"/>
    <row r="72" s="222" customFormat="1" x14ac:dyDescent="0.25"/>
    <row r="73" s="222" customFormat="1" x14ac:dyDescent="0.25"/>
    <row r="74" s="222" customFormat="1" x14ac:dyDescent="0.25"/>
    <row r="75" s="222" customFormat="1" x14ac:dyDescent="0.25"/>
    <row r="76" s="222" customFormat="1" x14ac:dyDescent="0.25"/>
    <row r="77" s="222" customFormat="1" x14ac:dyDescent="0.25"/>
    <row r="78" s="222" customFormat="1" x14ac:dyDescent="0.25"/>
    <row r="79" s="222" customFormat="1" x14ac:dyDescent="0.25"/>
    <row r="80" s="222" customFormat="1" x14ac:dyDescent="0.25"/>
    <row r="81" s="222" customFormat="1" x14ac:dyDescent="0.25"/>
    <row r="82" s="222" customFormat="1" x14ac:dyDescent="0.25"/>
    <row r="83" s="222" customFormat="1" x14ac:dyDescent="0.25"/>
    <row r="84" s="222" customFormat="1" x14ac:dyDescent="0.25"/>
    <row r="85" s="222" customFormat="1" x14ac:dyDescent="0.25"/>
    <row r="86" s="222" customFormat="1" x14ac:dyDescent="0.25"/>
    <row r="87" s="222" customFormat="1" x14ac:dyDescent="0.25"/>
    <row r="88" s="222" customFormat="1" x14ac:dyDescent="0.25"/>
    <row r="89" s="222" customFormat="1" x14ac:dyDescent="0.25"/>
    <row r="90" s="222" customFormat="1" x14ac:dyDescent="0.25"/>
    <row r="91" s="222" customFormat="1" x14ac:dyDescent="0.25"/>
    <row r="92" s="222" customFormat="1" x14ac:dyDescent="0.25"/>
    <row r="93" s="222" customFormat="1" x14ac:dyDescent="0.25"/>
    <row r="94" s="222" customFormat="1" x14ac:dyDescent="0.25"/>
    <row r="95" s="222" customFormat="1" x14ac:dyDescent="0.25"/>
    <row r="96" s="222" customFormat="1" x14ac:dyDescent="0.25"/>
    <row r="97" s="222" customFormat="1" x14ac:dyDescent="0.25"/>
    <row r="98" s="222" customFormat="1" x14ac:dyDescent="0.25"/>
    <row r="99" s="222" customFormat="1" x14ac:dyDescent="0.25"/>
    <row r="100" s="222" customFormat="1" x14ac:dyDescent="0.25"/>
    <row r="101" s="222" customFormat="1" x14ac:dyDescent="0.25"/>
    <row r="102" s="222" customFormat="1" x14ac:dyDescent="0.25"/>
    <row r="103" s="222" customFormat="1" x14ac:dyDescent="0.25"/>
    <row r="104" s="222" customFormat="1" x14ac:dyDescent="0.25"/>
    <row r="105" s="222" customFormat="1" x14ac:dyDescent="0.25"/>
    <row r="106" s="222" customFormat="1" x14ac:dyDescent="0.25"/>
    <row r="107" s="222" customFormat="1" x14ac:dyDescent="0.25"/>
    <row r="108" s="222" customFormat="1" x14ac:dyDescent="0.25"/>
    <row r="109" s="222" customFormat="1" x14ac:dyDescent="0.25"/>
    <row r="110" s="222" customFormat="1" x14ac:dyDescent="0.25"/>
    <row r="111" s="222" customFormat="1" x14ac:dyDescent="0.25"/>
    <row r="112" s="222" customFormat="1" x14ac:dyDescent="0.25"/>
    <row r="113" s="222" customFormat="1" x14ac:dyDescent="0.25"/>
    <row r="114" s="222" customFormat="1" x14ac:dyDescent="0.25"/>
    <row r="115" s="222" customFormat="1" x14ac:dyDescent="0.25"/>
    <row r="116" s="222" customFormat="1" x14ac:dyDescent="0.25"/>
    <row r="117" s="222" customFormat="1" x14ac:dyDescent="0.25"/>
    <row r="118" s="222" customFormat="1" x14ac:dyDescent="0.25"/>
    <row r="119" s="222" customFormat="1" x14ac:dyDescent="0.25"/>
    <row r="120" s="222" customFormat="1" x14ac:dyDescent="0.25"/>
    <row r="121" s="222" customFormat="1" x14ac:dyDescent="0.25"/>
    <row r="122" s="222" customFormat="1" x14ac:dyDescent="0.25"/>
    <row r="123" s="222" customFormat="1" x14ac:dyDescent="0.25"/>
    <row r="124" s="222" customFormat="1" x14ac:dyDescent="0.25"/>
    <row r="125" s="222" customFormat="1" x14ac:dyDescent="0.25"/>
    <row r="126" s="222" customFormat="1" x14ac:dyDescent="0.25"/>
    <row r="127" s="222" customFormat="1" x14ac:dyDescent="0.25"/>
    <row r="128" s="222" customFormat="1" x14ac:dyDescent="0.25"/>
    <row r="129" s="222" customFormat="1" x14ac:dyDescent="0.25"/>
    <row r="130" s="222" customFormat="1" x14ac:dyDescent="0.25"/>
    <row r="131" s="222" customFormat="1" x14ac:dyDescent="0.25"/>
    <row r="132" s="222" customFormat="1" x14ac:dyDescent="0.25"/>
    <row r="133" s="222" customFormat="1" x14ac:dyDescent="0.25"/>
    <row r="134" s="222" customFormat="1" x14ac:dyDescent="0.25"/>
    <row r="135" s="222" customFormat="1" x14ac:dyDescent="0.25"/>
    <row r="136" s="222" customFormat="1" x14ac:dyDescent="0.25"/>
    <row r="137" s="222" customFormat="1" x14ac:dyDescent="0.25"/>
    <row r="138" s="222" customFormat="1" x14ac:dyDescent="0.25"/>
    <row r="139" s="222" customFormat="1" x14ac:dyDescent="0.25"/>
    <row r="140" s="222" customFormat="1" x14ac:dyDescent="0.25"/>
    <row r="141" s="222" customFormat="1" x14ac:dyDescent="0.25"/>
    <row r="142" s="222" customFormat="1" x14ac:dyDescent="0.25"/>
    <row r="143" s="222" customFormat="1" x14ac:dyDescent="0.25"/>
    <row r="144" s="222" customFormat="1" x14ac:dyDescent="0.25"/>
    <row r="145" s="222" customFormat="1" x14ac:dyDescent="0.25"/>
    <row r="146" s="222" customFormat="1" x14ac:dyDescent="0.25"/>
    <row r="147" s="222" customFormat="1" x14ac:dyDescent="0.25"/>
    <row r="148" s="222" customFormat="1" x14ac:dyDescent="0.25"/>
    <row r="149" s="222" customFormat="1" x14ac:dyDescent="0.25"/>
    <row r="150" s="222" customFormat="1" x14ac:dyDescent="0.25"/>
    <row r="151" s="222" customFormat="1" x14ac:dyDescent="0.25"/>
    <row r="152" s="222" customFormat="1" x14ac:dyDescent="0.25"/>
    <row r="153" s="222" customFormat="1" x14ac:dyDescent="0.25"/>
    <row r="154" s="222" customFormat="1" x14ac:dyDescent="0.25"/>
    <row r="155" s="222" customFormat="1" x14ac:dyDescent="0.25"/>
    <row r="156" s="222" customFormat="1" x14ac:dyDescent="0.25"/>
    <row r="157" s="222" customFormat="1" x14ac:dyDescent="0.25"/>
    <row r="158" s="222" customFormat="1" x14ac:dyDescent="0.25"/>
    <row r="159" s="222" customFormat="1" x14ac:dyDescent="0.25"/>
    <row r="160" s="222" customFormat="1" x14ac:dyDescent="0.25"/>
    <row r="161" s="222" customFormat="1" x14ac:dyDescent="0.25"/>
    <row r="162" s="222" customFormat="1" x14ac:dyDescent="0.25"/>
    <row r="163" s="222" customFormat="1" x14ac:dyDescent="0.25"/>
    <row r="164" s="222" customFormat="1" x14ac:dyDescent="0.25"/>
    <row r="165" s="222" customFormat="1" x14ac:dyDescent="0.25"/>
    <row r="166" s="222" customFormat="1" x14ac:dyDescent="0.25"/>
    <row r="167" s="222" customFormat="1" x14ac:dyDescent="0.25"/>
    <row r="168" s="222" customFormat="1" x14ac:dyDescent="0.25"/>
    <row r="169" s="222" customFormat="1" x14ac:dyDescent="0.25"/>
    <row r="170" s="222" customFormat="1" x14ac:dyDescent="0.25"/>
    <row r="171" s="222" customFormat="1" x14ac:dyDescent="0.25"/>
    <row r="172" s="222" customFormat="1" x14ac:dyDescent="0.25"/>
    <row r="173" s="222" customFormat="1" x14ac:dyDescent="0.25"/>
    <row r="174" s="222" customFormat="1" x14ac:dyDescent="0.25"/>
    <row r="175" s="222" customFormat="1" x14ac:dyDescent="0.25"/>
    <row r="176" s="222" customFormat="1" x14ac:dyDescent="0.25"/>
    <row r="177" s="222" customFormat="1" x14ac:dyDescent="0.25"/>
  </sheetData>
  <mergeCells count="1">
    <mergeCell ref="B35:B40"/>
  </mergeCells>
  <hyperlinks>
    <hyperlink ref="B6" r:id="rId1" display="For More Free Financial Resources go to Linktr.ee/GQ_accountant"/>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AB1007"/>
  <sheetViews>
    <sheetView tabSelected="1" zoomScale="80" zoomScaleNormal="80" workbookViewId="0">
      <pane xSplit="2" topLeftCell="C1" activePane="topRight" state="frozen"/>
      <selection pane="topRight" activeCell="F5" sqref="F5"/>
    </sheetView>
  </sheetViews>
  <sheetFormatPr defaultColWidth="14.42578125" defaultRowHeight="15" customHeight="1" x14ac:dyDescent="0.25"/>
  <cols>
    <col min="1" max="1" width="6.42578125" customWidth="1"/>
    <col min="2" max="2" width="36" style="22" customWidth="1"/>
    <col min="3" max="3" width="3.140625" customWidth="1"/>
    <col min="4" max="4" width="26.28515625" customWidth="1"/>
    <col min="5" max="5" width="1.140625" customWidth="1"/>
    <col min="6" max="6" width="24.42578125" customWidth="1"/>
    <col min="7" max="7" width="2.5703125" customWidth="1"/>
    <col min="8" max="8" width="117.28515625" style="1" customWidth="1"/>
    <col min="9" max="9" width="1.140625" customWidth="1"/>
    <col min="10" max="10" width="2.7109375" customWidth="1"/>
    <col min="11" max="11" width="5.85546875" customWidth="1"/>
    <col min="12" max="20" width="8.7109375" customWidth="1"/>
  </cols>
  <sheetData>
    <row r="1" spans="1:28" ht="39" customHeight="1" x14ac:dyDescent="0.25">
      <c r="A1" s="32"/>
      <c r="B1" s="33"/>
      <c r="C1" s="32"/>
      <c r="D1" s="32"/>
      <c r="E1" s="32"/>
      <c r="F1" s="32"/>
      <c r="G1" s="32"/>
      <c r="H1" s="34"/>
      <c r="I1" s="32"/>
      <c r="J1" s="175"/>
      <c r="K1" s="175"/>
      <c r="L1" s="175"/>
      <c r="M1" s="175"/>
      <c r="N1" s="175"/>
      <c r="O1" s="175"/>
      <c r="P1" s="175"/>
      <c r="Q1" s="175"/>
      <c r="R1" s="175"/>
      <c r="S1" s="175"/>
      <c r="T1" s="175"/>
      <c r="U1" s="175"/>
      <c r="V1" s="175"/>
      <c r="W1" s="175"/>
      <c r="X1" s="175"/>
      <c r="Y1" s="175"/>
      <c r="Z1" s="175"/>
      <c r="AA1" s="175"/>
      <c r="AB1" s="175"/>
    </row>
    <row r="2" spans="1:28" ht="48" customHeight="1" x14ac:dyDescent="0.25">
      <c r="A2" s="32"/>
      <c r="B2" s="33"/>
      <c r="C2" s="32"/>
      <c r="D2" s="182" t="s">
        <v>103</v>
      </c>
      <c r="E2" s="182"/>
      <c r="F2" s="182"/>
      <c r="G2" s="182"/>
      <c r="H2" s="182"/>
      <c r="I2" s="32"/>
      <c r="J2" s="175"/>
      <c r="K2" s="175"/>
      <c r="L2" s="175"/>
      <c r="M2" s="175"/>
      <c r="N2" s="175"/>
      <c r="O2" s="175"/>
      <c r="P2" s="175"/>
      <c r="Q2" s="175"/>
      <c r="R2" s="175"/>
      <c r="S2" s="175"/>
      <c r="T2" s="175"/>
      <c r="U2" s="175"/>
      <c r="V2" s="175"/>
      <c r="W2" s="175"/>
      <c r="X2" s="175"/>
      <c r="Y2" s="175"/>
      <c r="Z2" s="175"/>
      <c r="AA2" s="175"/>
      <c r="AB2" s="175"/>
    </row>
    <row r="3" spans="1:28" ht="7.5" customHeight="1" x14ac:dyDescent="0.25">
      <c r="A3" s="32"/>
      <c r="B3" s="33"/>
      <c r="C3" s="32"/>
      <c r="D3" s="44"/>
      <c r="E3" s="32"/>
      <c r="F3" s="44"/>
      <c r="G3" s="44"/>
      <c r="H3" s="44"/>
      <c r="I3" s="32"/>
      <c r="J3" s="175"/>
      <c r="K3" s="175"/>
      <c r="L3" s="175"/>
      <c r="M3" s="175"/>
      <c r="N3" s="175"/>
      <c r="O3" s="175"/>
      <c r="P3" s="175"/>
      <c r="Q3" s="175"/>
      <c r="R3" s="175"/>
      <c r="S3" s="175"/>
      <c r="T3" s="175"/>
      <c r="U3" s="175"/>
      <c r="V3" s="175"/>
      <c r="W3" s="175"/>
      <c r="X3" s="175"/>
      <c r="Y3" s="175"/>
      <c r="Z3" s="175"/>
      <c r="AA3" s="175"/>
      <c r="AB3" s="175"/>
    </row>
    <row r="4" spans="1:28" ht="41.25" customHeight="1" x14ac:dyDescent="0.25">
      <c r="A4" s="32"/>
      <c r="B4" s="33"/>
      <c r="C4" s="32"/>
      <c r="D4" s="48" t="s">
        <v>109</v>
      </c>
      <c r="E4" s="39"/>
      <c r="F4" s="146" t="s">
        <v>0</v>
      </c>
      <c r="G4" s="37"/>
      <c r="H4" s="105" t="s">
        <v>13</v>
      </c>
      <c r="I4" s="32"/>
      <c r="J4" s="175"/>
      <c r="K4" s="175"/>
      <c r="L4" s="175"/>
      <c r="M4" s="175"/>
      <c r="N4" s="175"/>
      <c r="O4" s="175"/>
      <c r="P4" s="175"/>
      <c r="Q4" s="175"/>
      <c r="R4" s="175"/>
      <c r="S4" s="175"/>
      <c r="T4" s="175"/>
      <c r="U4" s="175"/>
      <c r="V4" s="175"/>
      <c r="W4" s="175"/>
      <c r="X4" s="175"/>
      <c r="Y4" s="175"/>
      <c r="Z4" s="175"/>
      <c r="AA4" s="175"/>
      <c r="AB4" s="175"/>
    </row>
    <row r="5" spans="1:28" ht="29.25" customHeight="1" x14ac:dyDescent="0.25">
      <c r="A5" s="32"/>
      <c r="B5" s="19" t="s">
        <v>4</v>
      </c>
      <c r="C5" s="15">
        <v>1</v>
      </c>
      <c r="D5" s="29">
        <f>$F$5/12</f>
        <v>7029.333333333333</v>
      </c>
      <c r="E5" s="39"/>
      <c r="F5" s="173">
        <v>84352</v>
      </c>
      <c r="G5" s="37"/>
      <c r="H5" s="183">
        <f>F11</f>
        <v>84352</v>
      </c>
      <c r="I5" s="32"/>
      <c r="J5" s="175"/>
      <c r="K5" s="175"/>
      <c r="L5" s="175"/>
      <c r="M5" s="175"/>
      <c r="N5" s="175"/>
      <c r="O5" s="175"/>
      <c r="P5" s="175"/>
      <c r="Q5" s="175"/>
      <c r="R5" s="175"/>
      <c r="S5" s="175"/>
      <c r="T5" s="175"/>
      <c r="U5" s="175"/>
      <c r="V5" s="175"/>
      <c r="W5" s="175"/>
      <c r="X5" s="175"/>
      <c r="Y5" s="175"/>
      <c r="Z5" s="175"/>
      <c r="AA5" s="175"/>
      <c r="AB5" s="175"/>
    </row>
    <row r="6" spans="1:28" ht="42.75" customHeight="1" x14ac:dyDescent="0.25">
      <c r="A6" s="32"/>
      <c r="B6" s="49" t="s">
        <v>5</v>
      </c>
      <c r="C6" s="15">
        <v>2</v>
      </c>
      <c r="D6" s="29">
        <f>$F$6/12</f>
        <v>0</v>
      </c>
      <c r="E6" s="39"/>
      <c r="F6" s="173">
        <v>0</v>
      </c>
      <c r="G6" s="37"/>
      <c r="H6" s="184"/>
      <c r="I6" s="32"/>
      <c r="J6" s="175"/>
      <c r="K6" s="175"/>
      <c r="L6" s="175"/>
      <c r="M6" s="175"/>
      <c r="N6" s="175"/>
      <c r="O6" s="175"/>
      <c r="P6" s="175"/>
      <c r="Q6" s="175"/>
      <c r="R6" s="175"/>
      <c r="S6" s="175"/>
      <c r="T6" s="175"/>
      <c r="U6" s="175"/>
      <c r="V6" s="175"/>
      <c r="W6" s="175"/>
      <c r="X6" s="175"/>
      <c r="Y6" s="175"/>
      <c r="Z6" s="175"/>
      <c r="AA6" s="175"/>
      <c r="AB6" s="175"/>
    </row>
    <row r="7" spans="1:28" ht="29.25" customHeight="1" x14ac:dyDescent="0.25">
      <c r="A7" s="32"/>
      <c r="B7" s="20" t="s">
        <v>6</v>
      </c>
      <c r="C7" s="15">
        <v>3</v>
      </c>
      <c r="D7" s="29">
        <f>$F$7/12</f>
        <v>0</v>
      </c>
      <c r="E7" s="39"/>
      <c r="F7" s="153">
        <v>0</v>
      </c>
      <c r="G7" s="37"/>
      <c r="H7" s="184"/>
      <c r="I7" s="32"/>
      <c r="J7" s="175"/>
      <c r="K7" s="175"/>
      <c r="L7" s="175"/>
      <c r="M7" s="175"/>
      <c r="N7" s="175"/>
      <c r="O7" s="175"/>
      <c r="P7" s="175"/>
      <c r="Q7" s="175"/>
      <c r="R7" s="175"/>
      <c r="S7" s="175"/>
      <c r="T7" s="175"/>
      <c r="U7" s="175"/>
      <c r="V7" s="175"/>
      <c r="W7" s="175"/>
      <c r="X7" s="175"/>
      <c r="Y7" s="175"/>
      <c r="Z7" s="175"/>
      <c r="AA7" s="175"/>
      <c r="AB7" s="175"/>
    </row>
    <row r="8" spans="1:28" ht="30" customHeight="1" x14ac:dyDescent="0.25">
      <c r="A8" s="32"/>
      <c r="B8" s="20" t="s">
        <v>7</v>
      </c>
      <c r="C8" s="15">
        <v>4</v>
      </c>
      <c r="D8" s="29">
        <f>$F$8/12</f>
        <v>0</v>
      </c>
      <c r="E8" s="39"/>
      <c r="F8" s="153">
        <v>0</v>
      </c>
      <c r="G8" s="37"/>
      <c r="H8" s="184"/>
      <c r="I8" s="32"/>
      <c r="J8" s="175"/>
      <c r="K8" s="175"/>
      <c r="L8" s="175"/>
      <c r="M8" s="175"/>
      <c r="N8" s="175"/>
      <c r="O8" s="175"/>
      <c r="P8" s="175"/>
      <c r="Q8" s="175"/>
      <c r="R8" s="175"/>
      <c r="S8" s="175"/>
      <c r="T8" s="175"/>
      <c r="U8" s="175"/>
      <c r="V8" s="175"/>
      <c r="W8" s="175"/>
      <c r="X8" s="175"/>
      <c r="Y8" s="175"/>
      <c r="Z8" s="175"/>
      <c r="AA8" s="175"/>
      <c r="AB8" s="175"/>
    </row>
    <row r="9" spans="1:28" ht="25.5" customHeight="1" x14ac:dyDescent="0.25">
      <c r="A9" s="32"/>
      <c r="B9" s="20" t="s">
        <v>9</v>
      </c>
      <c r="C9" s="15">
        <v>5</v>
      </c>
      <c r="D9" s="29">
        <f>$F$9/12</f>
        <v>0</v>
      </c>
      <c r="E9" s="39"/>
      <c r="F9" s="154">
        <v>0</v>
      </c>
      <c r="G9" s="37"/>
      <c r="H9" s="184"/>
      <c r="I9" s="32"/>
      <c r="J9" s="175"/>
      <c r="K9" s="175"/>
      <c r="L9" s="175"/>
      <c r="M9" s="175"/>
      <c r="N9" s="175"/>
      <c r="O9" s="175"/>
      <c r="P9" s="175"/>
      <c r="Q9" s="175"/>
      <c r="R9" s="175"/>
      <c r="S9" s="175"/>
      <c r="T9" s="175"/>
      <c r="U9" s="175"/>
      <c r="V9" s="175"/>
      <c r="W9" s="175"/>
      <c r="X9" s="175"/>
      <c r="Y9" s="175"/>
      <c r="Z9" s="175"/>
      <c r="AA9" s="175"/>
      <c r="AB9" s="175"/>
    </row>
    <row r="10" spans="1:28" ht="7.5" customHeight="1" x14ac:dyDescent="0.25">
      <c r="A10" s="32"/>
      <c r="B10" s="33"/>
      <c r="C10" s="32"/>
      <c r="D10" s="38"/>
      <c r="E10" s="39"/>
      <c r="F10" s="37"/>
      <c r="G10" s="37"/>
      <c r="H10" s="40"/>
      <c r="I10" s="32"/>
      <c r="J10" s="175"/>
      <c r="K10" s="175"/>
      <c r="L10" s="175"/>
      <c r="M10" s="175"/>
      <c r="N10" s="175"/>
      <c r="O10" s="175"/>
      <c r="P10" s="175"/>
      <c r="Q10" s="175"/>
      <c r="R10" s="175"/>
      <c r="S10" s="175"/>
      <c r="T10" s="175"/>
      <c r="U10" s="175"/>
      <c r="V10" s="175"/>
      <c r="W10" s="175"/>
      <c r="X10" s="175"/>
      <c r="Y10" s="175"/>
      <c r="Z10" s="175"/>
      <c r="AA10" s="175"/>
      <c r="AB10" s="175"/>
    </row>
    <row r="11" spans="1:28" ht="33" customHeight="1" x14ac:dyDescent="0.25">
      <c r="A11" s="32"/>
      <c r="B11" s="19" t="s">
        <v>8</v>
      </c>
      <c r="C11" s="15">
        <v>6</v>
      </c>
      <c r="D11" s="17">
        <f>SUM(D5:D10)</f>
        <v>7029.333333333333</v>
      </c>
      <c r="E11" s="39"/>
      <c r="F11" s="50">
        <f>SUM(F5:F10)</f>
        <v>84352</v>
      </c>
      <c r="G11" s="37"/>
      <c r="H11" s="104" t="s">
        <v>201</v>
      </c>
      <c r="I11" s="32"/>
      <c r="J11" s="175"/>
      <c r="K11" s="175"/>
      <c r="L11" s="175"/>
      <c r="M11" s="175"/>
      <c r="N11" s="175"/>
      <c r="O11" s="175"/>
      <c r="P11" s="175"/>
      <c r="Q11" s="175"/>
      <c r="R11" s="175"/>
      <c r="S11" s="175"/>
      <c r="T11" s="175"/>
      <c r="U11" s="175"/>
      <c r="V11" s="175"/>
      <c r="W11" s="175"/>
      <c r="X11" s="175"/>
      <c r="Y11" s="175"/>
      <c r="Z11" s="175"/>
      <c r="AA11" s="175"/>
      <c r="AB11" s="175"/>
    </row>
    <row r="12" spans="1:28" ht="8.25" customHeight="1" x14ac:dyDescent="0.25">
      <c r="A12" s="32"/>
      <c r="B12" s="41"/>
      <c r="C12" s="32"/>
      <c r="D12" s="38"/>
      <c r="E12" s="39"/>
      <c r="F12" s="42"/>
      <c r="G12" s="37"/>
      <c r="H12" s="40"/>
      <c r="I12" s="32"/>
      <c r="J12" s="175"/>
      <c r="K12" s="175"/>
      <c r="L12" s="175"/>
      <c r="M12" s="175"/>
      <c r="N12" s="175"/>
      <c r="O12" s="175"/>
      <c r="P12" s="175"/>
      <c r="Q12" s="175"/>
      <c r="R12" s="175"/>
      <c r="S12" s="175"/>
      <c r="T12" s="175"/>
      <c r="U12" s="175"/>
      <c r="V12" s="175"/>
      <c r="W12" s="175"/>
      <c r="X12" s="175"/>
      <c r="Y12" s="175"/>
      <c r="Z12" s="175"/>
      <c r="AA12" s="175"/>
      <c r="AB12" s="175"/>
    </row>
    <row r="13" spans="1:28" ht="27" customHeight="1" x14ac:dyDescent="0.25">
      <c r="A13" s="32"/>
      <c r="B13" s="33"/>
      <c r="C13" s="32"/>
      <c r="D13" s="2" t="s">
        <v>40</v>
      </c>
      <c r="E13" s="39"/>
      <c r="F13" s="43"/>
      <c r="G13" s="37"/>
      <c r="H13" s="40"/>
      <c r="I13" s="32"/>
      <c r="J13" s="175"/>
      <c r="K13" s="175"/>
      <c r="L13" s="175"/>
      <c r="M13" s="175"/>
      <c r="N13" s="175"/>
      <c r="O13" s="175"/>
      <c r="P13" s="175"/>
      <c r="Q13" s="175"/>
      <c r="R13" s="175"/>
      <c r="S13" s="175"/>
      <c r="T13" s="175"/>
      <c r="U13" s="175"/>
      <c r="V13" s="175"/>
      <c r="W13" s="175"/>
      <c r="X13" s="175"/>
      <c r="Y13" s="175"/>
      <c r="Z13" s="175"/>
      <c r="AA13" s="175"/>
      <c r="AB13" s="175"/>
    </row>
    <row r="14" spans="1:28" ht="95.25" customHeight="1" x14ac:dyDescent="0.25">
      <c r="A14" s="32"/>
      <c r="B14" s="21" t="s">
        <v>14</v>
      </c>
      <c r="C14" s="32"/>
      <c r="D14" s="3">
        <f>$F$14/12</f>
        <v>1708.3333333333333</v>
      </c>
      <c r="E14" s="35"/>
      <c r="F14" s="155">
        <v>20500</v>
      </c>
      <c r="G14" s="37"/>
      <c r="H14" s="52" t="s">
        <v>110</v>
      </c>
      <c r="I14" s="32"/>
      <c r="J14" s="175"/>
      <c r="K14" s="175"/>
      <c r="L14" s="175"/>
      <c r="M14" s="175"/>
      <c r="N14" s="175"/>
      <c r="O14" s="175"/>
      <c r="P14" s="175"/>
      <c r="Q14" s="175"/>
      <c r="R14" s="175"/>
      <c r="S14" s="175"/>
      <c r="T14" s="175"/>
      <c r="U14" s="175"/>
      <c r="V14" s="175"/>
      <c r="W14" s="175"/>
      <c r="X14" s="175"/>
      <c r="Y14" s="175"/>
      <c r="Z14" s="175"/>
      <c r="AA14" s="175"/>
      <c r="AB14" s="175"/>
    </row>
    <row r="15" spans="1:28" ht="112.5" customHeight="1" x14ac:dyDescent="0.25">
      <c r="A15" s="32"/>
      <c r="B15" s="21" t="s">
        <v>15</v>
      </c>
      <c r="C15" s="32"/>
      <c r="D15" s="30">
        <f>$F$15/12</f>
        <v>0</v>
      </c>
      <c r="E15" s="35"/>
      <c r="F15" s="156">
        <v>0</v>
      </c>
      <c r="G15" s="37"/>
      <c r="H15" s="52" t="s">
        <v>111</v>
      </c>
      <c r="I15" s="32"/>
      <c r="J15" s="175"/>
      <c r="K15" s="175"/>
      <c r="L15" s="175"/>
      <c r="M15" s="175"/>
      <c r="N15" s="175"/>
      <c r="O15" s="175"/>
      <c r="P15" s="175"/>
      <c r="Q15" s="175"/>
      <c r="R15" s="175"/>
      <c r="S15" s="175"/>
      <c r="T15" s="175"/>
      <c r="U15" s="175"/>
      <c r="V15" s="175"/>
      <c r="W15" s="175"/>
      <c r="X15" s="175"/>
      <c r="Y15" s="175"/>
      <c r="Z15" s="175"/>
      <c r="AA15" s="175"/>
      <c r="AB15" s="175"/>
    </row>
    <row r="16" spans="1:28" ht="80.25" customHeight="1" x14ac:dyDescent="0.25">
      <c r="A16" s="32"/>
      <c r="B16" s="21" t="s">
        <v>83</v>
      </c>
      <c r="C16" s="32"/>
      <c r="D16" s="30">
        <f>$F$16/12</f>
        <v>500</v>
      </c>
      <c r="E16" s="35"/>
      <c r="F16" s="156">
        <v>6000</v>
      </c>
      <c r="G16" s="37"/>
      <c r="H16" s="52" t="s">
        <v>112</v>
      </c>
      <c r="I16" s="32"/>
      <c r="J16" s="175"/>
      <c r="K16" s="175"/>
      <c r="L16" s="175"/>
      <c r="M16" s="175"/>
      <c r="N16" s="175"/>
      <c r="O16" s="175"/>
      <c r="P16" s="175"/>
      <c r="Q16" s="175"/>
      <c r="R16" s="175"/>
      <c r="S16" s="175"/>
      <c r="T16" s="175"/>
      <c r="U16" s="175"/>
      <c r="V16" s="175"/>
      <c r="W16" s="175"/>
      <c r="X16" s="175"/>
      <c r="Y16" s="175"/>
      <c r="Z16" s="175"/>
      <c r="AA16" s="175"/>
      <c r="AB16" s="175"/>
    </row>
    <row r="17" spans="1:28" ht="70.5" customHeight="1" x14ac:dyDescent="0.25">
      <c r="A17" s="32"/>
      <c r="B17" s="21" t="s">
        <v>82</v>
      </c>
      <c r="C17" s="32"/>
      <c r="D17" s="30">
        <f>$F$17/12</f>
        <v>0</v>
      </c>
      <c r="E17" s="35"/>
      <c r="F17" s="156">
        <v>0</v>
      </c>
      <c r="G17" s="37"/>
      <c r="H17" s="145" t="s">
        <v>113</v>
      </c>
      <c r="I17" s="32"/>
      <c r="J17" s="175"/>
      <c r="K17" s="175"/>
      <c r="L17" s="175"/>
      <c r="M17" s="175"/>
      <c r="N17" s="175"/>
      <c r="O17" s="175"/>
      <c r="P17" s="175"/>
      <c r="Q17" s="175"/>
      <c r="R17" s="175"/>
      <c r="S17" s="175"/>
      <c r="T17" s="175"/>
      <c r="U17" s="175"/>
      <c r="V17" s="175"/>
      <c r="W17" s="175"/>
      <c r="X17" s="175"/>
      <c r="Y17" s="175"/>
      <c r="Z17" s="175"/>
      <c r="AA17" s="175"/>
      <c r="AB17" s="175"/>
    </row>
    <row r="18" spans="1:28" ht="71.25" customHeight="1" x14ac:dyDescent="0.25">
      <c r="A18" s="32"/>
      <c r="B18" s="21" t="s">
        <v>18</v>
      </c>
      <c r="C18" s="32"/>
      <c r="D18" s="30">
        <f>$F$18/12</f>
        <v>304.16666666666669</v>
      </c>
      <c r="E18" s="35"/>
      <c r="F18" s="156">
        <v>3650</v>
      </c>
      <c r="G18" s="37"/>
      <c r="H18" s="52" t="s">
        <v>114</v>
      </c>
      <c r="I18" s="32"/>
      <c r="J18" s="175"/>
      <c r="K18" s="175"/>
      <c r="L18" s="175"/>
      <c r="M18" s="175"/>
      <c r="N18" s="175"/>
      <c r="O18" s="175"/>
      <c r="P18" s="175"/>
      <c r="Q18" s="175"/>
      <c r="R18" s="175"/>
      <c r="S18" s="175"/>
      <c r="T18" s="175"/>
      <c r="U18" s="175"/>
      <c r="V18" s="175"/>
      <c r="W18" s="175"/>
      <c r="X18" s="175"/>
      <c r="Y18" s="175"/>
      <c r="Z18" s="175"/>
      <c r="AA18" s="175"/>
      <c r="AB18" s="175"/>
    </row>
    <row r="19" spans="1:28" ht="73.5" customHeight="1" x14ac:dyDescent="0.25">
      <c r="A19" s="32"/>
      <c r="B19" s="21" t="s">
        <v>17</v>
      </c>
      <c r="C19" s="32"/>
      <c r="D19" s="3">
        <f>$F$19/12</f>
        <v>0</v>
      </c>
      <c r="E19" s="35"/>
      <c r="F19" s="157">
        <v>0</v>
      </c>
      <c r="G19" s="37"/>
      <c r="H19" s="52" t="s">
        <v>115</v>
      </c>
      <c r="I19" s="32"/>
      <c r="J19" s="175"/>
      <c r="K19" s="175"/>
      <c r="L19" s="175"/>
      <c r="M19" s="175"/>
      <c r="N19" s="175"/>
      <c r="O19" s="175"/>
      <c r="P19" s="175"/>
      <c r="Q19" s="175"/>
      <c r="R19" s="175"/>
      <c r="S19" s="175"/>
      <c r="T19" s="175"/>
      <c r="U19" s="175"/>
      <c r="V19" s="175"/>
      <c r="W19" s="175"/>
      <c r="X19" s="175"/>
      <c r="Y19" s="175"/>
      <c r="Z19" s="175"/>
      <c r="AA19" s="175"/>
      <c r="AB19" s="175"/>
    </row>
    <row r="20" spans="1:28" ht="6" customHeight="1" x14ac:dyDescent="0.25">
      <c r="A20" s="32"/>
      <c r="B20" s="45"/>
      <c r="C20" s="32"/>
      <c r="D20" s="35"/>
      <c r="E20" s="35"/>
      <c r="F20" s="46"/>
      <c r="G20" s="37"/>
      <c r="H20" s="47"/>
      <c r="I20" s="32"/>
      <c r="J20" s="175"/>
      <c r="K20" s="175"/>
      <c r="L20" s="175"/>
      <c r="M20" s="175"/>
      <c r="N20" s="175"/>
      <c r="O20" s="175"/>
      <c r="P20" s="175"/>
      <c r="Q20" s="175"/>
      <c r="R20" s="175"/>
      <c r="S20" s="175"/>
      <c r="T20" s="175"/>
      <c r="U20" s="175"/>
      <c r="V20" s="175"/>
      <c r="W20" s="175"/>
      <c r="X20" s="175"/>
      <c r="Y20" s="175"/>
      <c r="Z20" s="175"/>
      <c r="AA20" s="175"/>
      <c r="AB20" s="175"/>
    </row>
    <row r="21" spans="1:28" ht="54" customHeight="1" x14ac:dyDescent="0.25">
      <c r="A21" s="32"/>
      <c r="B21" s="49" t="s">
        <v>95</v>
      </c>
      <c r="C21" s="28">
        <v>7</v>
      </c>
      <c r="D21" s="3">
        <f>SUM(D14:D19)</f>
        <v>2512.4999999999995</v>
      </c>
      <c r="E21" s="35"/>
      <c r="F21" s="31">
        <f>SUM(F14:F19)</f>
        <v>30150</v>
      </c>
      <c r="G21" s="37"/>
      <c r="H21" s="105" t="s">
        <v>41</v>
      </c>
      <c r="I21" s="32"/>
      <c r="J21" s="175"/>
      <c r="K21" s="175"/>
      <c r="L21" s="175"/>
      <c r="M21" s="175"/>
      <c r="N21" s="175"/>
      <c r="O21" s="175"/>
      <c r="P21" s="175"/>
      <c r="Q21" s="175"/>
      <c r="R21" s="175"/>
      <c r="S21" s="175"/>
      <c r="T21" s="175"/>
      <c r="U21" s="175"/>
      <c r="V21" s="175"/>
      <c r="W21" s="175"/>
      <c r="X21" s="175"/>
      <c r="Y21" s="175"/>
      <c r="Z21" s="175"/>
      <c r="AA21" s="175"/>
      <c r="AB21" s="175"/>
    </row>
    <row r="22" spans="1:28" ht="37.5" customHeight="1" x14ac:dyDescent="0.25">
      <c r="A22" s="32"/>
      <c r="B22" s="130" t="s">
        <v>97</v>
      </c>
      <c r="C22" s="15">
        <v>8</v>
      </c>
      <c r="D22" s="32"/>
      <c r="E22" s="35"/>
      <c r="F22" s="174">
        <v>0.17</v>
      </c>
      <c r="G22" s="37"/>
      <c r="H22" s="181">
        <f>F24</f>
        <v>44987.659999999996</v>
      </c>
      <c r="I22" s="32"/>
      <c r="J22" s="175"/>
      <c r="K22" s="175"/>
      <c r="L22" s="175"/>
      <c r="M22" s="175"/>
      <c r="N22" s="175"/>
      <c r="O22" s="175"/>
      <c r="P22" s="175"/>
      <c r="Q22" s="175"/>
      <c r="R22" s="175"/>
      <c r="S22" s="175"/>
      <c r="T22" s="175"/>
      <c r="U22" s="175"/>
      <c r="V22" s="175"/>
      <c r="W22" s="175"/>
      <c r="X22" s="175"/>
      <c r="Y22" s="175"/>
      <c r="Z22" s="175"/>
      <c r="AA22" s="175"/>
      <c r="AB22" s="175"/>
    </row>
    <row r="23" spans="1:28" ht="36.75" customHeight="1" x14ac:dyDescent="0.25">
      <c r="A23" s="32"/>
      <c r="B23" s="19" t="s">
        <v>38</v>
      </c>
      <c r="C23" s="15">
        <v>9</v>
      </c>
      <c r="D23" s="3">
        <f>D11-D21</f>
        <v>4516.8333333333339</v>
      </c>
      <c r="E23" s="35"/>
      <c r="F23" s="3">
        <f>F11-F21</f>
        <v>54202</v>
      </c>
      <c r="G23" s="37"/>
      <c r="H23" s="181"/>
      <c r="I23" s="32"/>
      <c r="J23" s="175"/>
      <c r="K23" s="175"/>
      <c r="L23" s="175"/>
      <c r="M23" s="175"/>
      <c r="N23" s="175"/>
      <c r="O23" s="175"/>
      <c r="P23" s="175"/>
      <c r="Q23" s="175"/>
      <c r="R23" s="175"/>
      <c r="S23" s="175"/>
      <c r="T23" s="175"/>
      <c r="U23" s="175"/>
      <c r="V23" s="175"/>
      <c r="W23" s="175"/>
      <c r="X23" s="175"/>
      <c r="Y23" s="175"/>
      <c r="Z23" s="175"/>
      <c r="AA23" s="175"/>
      <c r="AB23" s="175"/>
    </row>
    <row r="24" spans="1:28" ht="45.75" customHeight="1" x14ac:dyDescent="0.25">
      <c r="A24" s="32"/>
      <c r="B24" s="19" t="s">
        <v>39</v>
      </c>
      <c r="C24" s="15">
        <v>10</v>
      </c>
      <c r="D24" s="3">
        <f>D23*(1-F22)</f>
        <v>3748.9716666666668</v>
      </c>
      <c r="E24" s="35"/>
      <c r="F24" s="51">
        <f>F23*(1-F22)</f>
        <v>44987.659999999996</v>
      </c>
      <c r="G24" s="37"/>
      <c r="H24" s="181"/>
      <c r="I24" s="32"/>
      <c r="J24" s="175"/>
      <c r="K24" s="175"/>
      <c r="L24" s="175"/>
      <c r="M24" s="175"/>
      <c r="N24" s="175"/>
      <c r="O24" s="175"/>
      <c r="P24" s="175"/>
      <c r="Q24" s="175"/>
      <c r="R24" s="175"/>
      <c r="S24" s="175"/>
      <c r="T24" s="175"/>
      <c r="U24" s="175"/>
      <c r="V24" s="175"/>
      <c r="W24" s="175"/>
      <c r="X24" s="175"/>
      <c r="Y24" s="175"/>
      <c r="Z24" s="175"/>
      <c r="AA24" s="175"/>
      <c r="AB24" s="175"/>
    </row>
    <row r="25" spans="1:28" ht="6" customHeight="1" x14ac:dyDescent="0.25">
      <c r="A25" s="32"/>
      <c r="B25" s="33"/>
      <c r="C25" s="32"/>
      <c r="D25" s="35"/>
      <c r="E25" s="35"/>
      <c r="F25" s="35"/>
      <c r="G25" s="35"/>
      <c r="H25" s="36"/>
      <c r="I25" s="32"/>
      <c r="J25" s="175"/>
      <c r="K25" s="175"/>
      <c r="L25" s="175"/>
      <c r="M25" s="175"/>
      <c r="N25" s="175"/>
      <c r="O25" s="175"/>
      <c r="P25" s="175"/>
      <c r="Q25" s="175"/>
      <c r="R25" s="175"/>
      <c r="S25" s="175"/>
      <c r="T25" s="175"/>
      <c r="U25" s="175"/>
      <c r="V25" s="175"/>
      <c r="W25" s="175"/>
      <c r="X25" s="175"/>
      <c r="Y25" s="175"/>
      <c r="Z25" s="175"/>
      <c r="AA25" s="175"/>
      <c r="AB25" s="175"/>
    </row>
    <row r="28" spans="1:28" ht="15.75" customHeight="1" x14ac:dyDescent="0.25"/>
    <row r="29" spans="1:28" ht="15.75" customHeight="1" x14ac:dyDescent="0.25"/>
    <row r="30" spans="1:28" ht="15.75" customHeight="1" x14ac:dyDescent="0.25"/>
    <row r="31" spans="1:28" ht="15.75" customHeight="1" x14ac:dyDescent="0.25"/>
    <row r="32" spans="1:28"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sheetData>
  <mergeCells count="3">
    <mergeCell ref="H22:H24"/>
    <mergeCell ref="D2:H2"/>
    <mergeCell ref="H5:H9"/>
  </mergeCells>
  <hyperlinks>
    <hyperlink ref="B22" r:id="rId1" display="https://www.linkedin.com/pulse/much-do-taxes-lawrence-gonzalez-cfe/"/>
  </hyperlinks>
  <pageMargins left="0.25" right="0.25" top="0.75" bottom="0.75" header="0.3" footer="0.3"/>
  <pageSetup scale="60" orientation="landscape" r:id="rId2"/>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59999389629810485"/>
  </sheetPr>
  <dimension ref="A1:AX43"/>
  <sheetViews>
    <sheetView workbookViewId="0">
      <selection activeCell="O2" sqref="O2"/>
    </sheetView>
  </sheetViews>
  <sheetFormatPr defaultRowHeight="15" x14ac:dyDescent="0.25"/>
  <cols>
    <col min="1" max="1" width="1.140625" customWidth="1"/>
    <col min="2" max="2" width="15.28515625" customWidth="1"/>
    <col min="3" max="3" width="34.85546875" customWidth="1"/>
    <col min="4" max="4" width="19.85546875" customWidth="1"/>
    <col min="5" max="5" width="19" customWidth="1"/>
    <col min="6" max="6" width="24.28515625" customWidth="1"/>
    <col min="7" max="7" width="27.7109375" customWidth="1"/>
    <col min="8" max="8" width="1.42578125" customWidth="1"/>
    <col min="9" max="9" width="27.85546875" customWidth="1"/>
    <col min="10" max="10" width="27" customWidth="1"/>
    <col min="11" max="11" width="28.28515625" customWidth="1"/>
    <col min="12" max="12" width="30.140625" customWidth="1"/>
    <col min="13" max="13" width="1.28515625" customWidth="1"/>
    <col min="14" max="14" width="54.140625" style="175" customWidth="1"/>
    <col min="15" max="50" width="9.140625" style="175"/>
  </cols>
  <sheetData>
    <row r="1" spans="1:50" ht="7.5" customHeight="1" x14ac:dyDescent="0.25">
      <c r="A1" s="5"/>
      <c r="B1" s="5"/>
      <c r="C1" s="5"/>
      <c r="D1" s="5"/>
      <c r="E1" s="5"/>
      <c r="F1" s="5"/>
      <c r="G1" s="5"/>
      <c r="H1" s="5"/>
      <c r="I1" s="5"/>
      <c r="J1" s="5"/>
      <c r="K1" s="5"/>
      <c r="L1" s="5"/>
      <c r="M1" s="5"/>
    </row>
    <row r="2" spans="1:50" ht="65.25" customHeight="1" thickBot="1" x14ac:dyDescent="0.3">
      <c r="A2" s="5"/>
      <c r="B2" s="187" t="s">
        <v>116</v>
      </c>
      <c r="C2" s="187"/>
      <c r="D2" s="187"/>
      <c r="E2" s="187"/>
      <c r="F2" s="187"/>
      <c r="G2" s="187"/>
      <c r="H2" s="5"/>
      <c r="I2" s="190" t="s">
        <v>117</v>
      </c>
      <c r="J2" s="190"/>
      <c r="K2" s="190"/>
      <c r="L2" s="190"/>
      <c r="M2" s="5"/>
    </row>
    <row r="3" spans="1:50" s="1" customFormat="1" ht="78.75" customHeight="1" thickBot="1" x14ac:dyDescent="0.3">
      <c r="A3" s="26"/>
      <c r="D3" s="25" t="s">
        <v>19</v>
      </c>
      <c r="E3" s="25" t="s">
        <v>20</v>
      </c>
      <c r="F3" s="25" t="s">
        <v>21</v>
      </c>
      <c r="G3" s="25" t="s">
        <v>22</v>
      </c>
      <c r="H3" s="26"/>
      <c r="I3" s="131" t="s">
        <v>89</v>
      </c>
      <c r="J3" s="132" t="s">
        <v>26</v>
      </c>
      <c r="K3" s="132" t="s">
        <v>27</v>
      </c>
      <c r="L3" s="132" t="s">
        <v>90</v>
      </c>
      <c r="M3" s="26"/>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row>
    <row r="4" spans="1:50" ht="15.75" thickBot="1" x14ac:dyDescent="0.3">
      <c r="A4" s="5"/>
      <c r="D4" s="23">
        <v>0.1</v>
      </c>
      <c r="E4" s="24">
        <v>0</v>
      </c>
      <c r="F4" s="24">
        <v>0</v>
      </c>
      <c r="G4" s="24">
        <v>0</v>
      </c>
      <c r="H4" s="5"/>
      <c r="I4" s="133" t="s">
        <v>91</v>
      </c>
      <c r="J4" s="134" t="s">
        <v>186</v>
      </c>
      <c r="K4" s="134" t="s">
        <v>190</v>
      </c>
      <c r="L4" s="135" t="s">
        <v>194</v>
      </c>
      <c r="M4" s="5"/>
    </row>
    <row r="5" spans="1:50" ht="15.75" thickBot="1" x14ac:dyDescent="0.3">
      <c r="A5" s="5"/>
      <c r="D5" s="23">
        <v>0.12</v>
      </c>
      <c r="E5" s="24">
        <v>10276</v>
      </c>
      <c r="F5" s="24">
        <v>20551</v>
      </c>
      <c r="G5" s="24">
        <v>14651</v>
      </c>
      <c r="H5" s="5"/>
      <c r="I5" s="133" t="s">
        <v>92</v>
      </c>
      <c r="J5" s="134" t="s">
        <v>187</v>
      </c>
      <c r="K5" s="134" t="s">
        <v>191</v>
      </c>
      <c r="L5" s="135" t="s">
        <v>195</v>
      </c>
      <c r="M5" s="5"/>
    </row>
    <row r="6" spans="1:50" ht="15.75" thickBot="1" x14ac:dyDescent="0.3">
      <c r="A6" s="5"/>
      <c r="D6" s="23">
        <v>0.22</v>
      </c>
      <c r="E6" s="24">
        <v>41776</v>
      </c>
      <c r="F6" s="24">
        <v>83551</v>
      </c>
      <c r="G6" s="24">
        <v>55901</v>
      </c>
      <c r="H6" s="5"/>
      <c r="I6" s="133" t="s">
        <v>93</v>
      </c>
      <c r="J6" s="134" t="s">
        <v>188</v>
      </c>
      <c r="K6" s="134" t="s">
        <v>192</v>
      </c>
      <c r="L6" s="135" t="s">
        <v>196</v>
      </c>
      <c r="M6" s="5"/>
    </row>
    <row r="7" spans="1:50" ht="15.75" thickBot="1" x14ac:dyDescent="0.3">
      <c r="A7" s="5"/>
      <c r="D7" s="23">
        <v>0.24</v>
      </c>
      <c r="E7" s="24">
        <v>89076</v>
      </c>
      <c r="F7" s="24">
        <v>178151</v>
      </c>
      <c r="G7" s="24">
        <v>89051</v>
      </c>
      <c r="H7" s="5"/>
      <c r="I7" s="136" t="s">
        <v>94</v>
      </c>
      <c r="J7" s="137" t="s">
        <v>189</v>
      </c>
      <c r="K7" s="137" t="s">
        <v>193</v>
      </c>
      <c r="L7" s="138" t="s">
        <v>197</v>
      </c>
      <c r="M7" s="5"/>
    </row>
    <row r="8" spans="1:50" x14ac:dyDescent="0.25">
      <c r="A8" s="5"/>
      <c r="D8" s="23">
        <v>0.32</v>
      </c>
      <c r="E8" s="24">
        <v>170051</v>
      </c>
      <c r="F8" s="24">
        <v>340101</v>
      </c>
      <c r="G8" s="24">
        <v>170051</v>
      </c>
      <c r="H8" s="5"/>
      <c r="I8" s="139"/>
      <c r="J8" s="139"/>
      <c r="K8" s="139"/>
      <c r="L8" s="139"/>
      <c r="M8" s="5"/>
    </row>
    <row r="9" spans="1:50" x14ac:dyDescent="0.25">
      <c r="A9" s="5"/>
      <c r="D9" s="23">
        <v>0.35</v>
      </c>
      <c r="E9" s="24">
        <v>215951</v>
      </c>
      <c r="F9" s="24">
        <v>431901</v>
      </c>
      <c r="G9" s="24">
        <v>215951</v>
      </c>
      <c r="H9" s="5"/>
      <c r="I9" s="139"/>
      <c r="J9" s="139"/>
      <c r="K9" s="139"/>
      <c r="L9" s="139"/>
      <c r="M9" s="5"/>
    </row>
    <row r="10" spans="1:50" x14ac:dyDescent="0.25">
      <c r="A10" s="5"/>
      <c r="D10" s="23">
        <v>0.37</v>
      </c>
      <c r="E10" s="24">
        <v>539901</v>
      </c>
      <c r="F10" s="24">
        <v>647851</v>
      </c>
      <c r="G10" s="24">
        <v>539901</v>
      </c>
      <c r="H10" s="5"/>
      <c r="I10" s="5"/>
      <c r="J10" s="5"/>
      <c r="K10" s="5"/>
      <c r="L10" s="5"/>
      <c r="M10" s="5"/>
    </row>
    <row r="11" spans="1:50" ht="30" customHeight="1" x14ac:dyDescent="0.25">
      <c r="A11" s="5"/>
      <c r="B11" s="5"/>
      <c r="C11" s="5"/>
      <c r="D11" s="5"/>
      <c r="E11" s="5"/>
      <c r="F11" s="5"/>
      <c r="G11" s="5"/>
      <c r="H11" s="5"/>
      <c r="I11" s="5"/>
      <c r="J11" s="5"/>
      <c r="K11" s="5"/>
      <c r="L11" s="5"/>
      <c r="M11" s="5"/>
    </row>
    <row r="12" spans="1:50" ht="41.25" customHeight="1" x14ac:dyDescent="0.25">
      <c r="A12" s="5"/>
      <c r="B12" s="188" t="s">
        <v>183</v>
      </c>
      <c r="C12" s="188"/>
      <c r="D12" s="188"/>
      <c r="E12" s="188"/>
      <c r="F12" s="188"/>
      <c r="G12" s="188"/>
      <c r="H12" s="5"/>
      <c r="I12" s="191" t="s">
        <v>101</v>
      </c>
      <c r="J12" s="191"/>
      <c r="K12" s="191"/>
      <c r="L12" s="191"/>
      <c r="M12" s="5"/>
    </row>
    <row r="13" spans="1:50" ht="36" customHeight="1" x14ac:dyDescent="0.25">
      <c r="A13" s="5"/>
      <c r="F13" s="106" t="s">
        <v>23</v>
      </c>
      <c r="G13" s="48" t="s">
        <v>24</v>
      </c>
      <c r="H13" s="5"/>
      <c r="I13" s="191"/>
      <c r="J13" s="191"/>
      <c r="K13" s="191"/>
      <c r="L13" s="191"/>
      <c r="M13" s="5"/>
    </row>
    <row r="14" spans="1:50" ht="36" customHeight="1" x14ac:dyDescent="0.25">
      <c r="A14" s="5"/>
      <c r="F14" t="s">
        <v>25</v>
      </c>
      <c r="G14" s="24">
        <v>12950</v>
      </c>
      <c r="H14" s="5"/>
      <c r="I14" s="191"/>
      <c r="J14" s="191"/>
      <c r="K14" s="191"/>
      <c r="L14" s="191"/>
      <c r="M14" s="5"/>
    </row>
    <row r="15" spans="1:50" ht="35.25" customHeight="1" x14ac:dyDescent="0.25">
      <c r="A15" s="5"/>
      <c r="F15" t="s">
        <v>26</v>
      </c>
      <c r="G15" s="24">
        <f>G14*2</f>
        <v>25900</v>
      </c>
      <c r="H15" s="5"/>
      <c r="I15" s="191"/>
      <c r="J15" s="191"/>
      <c r="K15" s="191"/>
      <c r="L15" s="191"/>
      <c r="M15" s="5"/>
    </row>
    <row r="16" spans="1:50" ht="40.5" customHeight="1" x14ac:dyDescent="0.25">
      <c r="A16" s="5"/>
      <c r="F16" t="s">
        <v>27</v>
      </c>
      <c r="G16" s="24">
        <v>19400</v>
      </c>
      <c r="H16" s="5"/>
      <c r="I16" s="191"/>
      <c r="J16" s="191"/>
      <c r="K16" s="191"/>
      <c r="L16" s="191"/>
      <c r="M16" s="5"/>
    </row>
    <row r="17" spans="1:13" ht="58.5" customHeight="1" x14ac:dyDescent="0.25">
      <c r="A17" s="5"/>
      <c r="B17" s="5"/>
      <c r="C17" s="5"/>
      <c r="D17" s="5"/>
      <c r="E17" s="5"/>
      <c r="F17" s="5"/>
      <c r="G17" s="5"/>
      <c r="H17" s="5"/>
      <c r="I17" s="191"/>
      <c r="J17" s="191"/>
      <c r="K17" s="191"/>
      <c r="L17" s="191"/>
      <c r="M17" s="5"/>
    </row>
    <row r="18" spans="1:13" ht="50.25" customHeight="1" x14ac:dyDescent="0.25">
      <c r="A18" s="5"/>
      <c r="B18" s="189" t="s">
        <v>184</v>
      </c>
      <c r="C18" s="189"/>
      <c r="D18" s="189"/>
      <c r="E18" s="189"/>
      <c r="F18" s="189"/>
      <c r="G18" s="189"/>
      <c r="H18" s="5"/>
      <c r="I18" s="191"/>
      <c r="J18" s="191"/>
      <c r="K18" s="191"/>
      <c r="L18" s="191"/>
      <c r="M18" s="5"/>
    </row>
    <row r="19" spans="1:13" ht="56.25" customHeight="1" x14ac:dyDescent="0.25">
      <c r="A19" s="5"/>
      <c r="B19" s="147" t="s">
        <v>28</v>
      </c>
      <c r="C19" s="148"/>
      <c r="D19" s="149" t="s">
        <v>29</v>
      </c>
      <c r="E19" s="149" t="s">
        <v>30</v>
      </c>
      <c r="F19" s="149" t="s">
        <v>31</v>
      </c>
      <c r="G19" s="149" t="s">
        <v>32</v>
      </c>
      <c r="H19" s="5"/>
      <c r="I19" s="5"/>
      <c r="J19" s="5"/>
      <c r="K19" s="5"/>
      <c r="L19" s="5"/>
      <c r="M19" s="5"/>
    </row>
    <row r="20" spans="1:13" ht="30" customHeight="1" x14ac:dyDescent="0.25">
      <c r="A20" s="5"/>
      <c r="B20" s="150" t="s">
        <v>33</v>
      </c>
      <c r="C20" s="28" t="s">
        <v>34</v>
      </c>
      <c r="D20" s="151">
        <v>7320</v>
      </c>
      <c r="E20" s="151">
        <v>10980</v>
      </c>
      <c r="F20" s="151">
        <v>15410</v>
      </c>
      <c r="G20" s="151">
        <v>15410</v>
      </c>
      <c r="H20" s="5"/>
    </row>
    <row r="21" spans="1:13" x14ac:dyDescent="0.25">
      <c r="A21" s="5"/>
      <c r="B21" s="148"/>
      <c r="C21" s="28" t="s">
        <v>35</v>
      </c>
      <c r="D21" s="151">
        <v>560</v>
      </c>
      <c r="E21" s="151">
        <v>3733</v>
      </c>
      <c r="F21" s="151">
        <v>6164</v>
      </c>
      <c r="G21" s="151">
        <v>6935</v>
      </c>
      <c r="H21" s="5"/>
    </row>
    <row r="22" spans="1:13" x14ac:dyDescent="0.25">
      <c r="A22" s="5"/>
      <c r="B22" s="148"/>
      <c r="C22" s="28" t="s">
        <v>36</v>
      </c>
      <c r="D22" s="151">
        <v>9160</v>
      </c>
      <c r="E22" s="151">
        <v>20130</v>
      </c>
      <c r="F22" s="151">
        <v>20130</v>
      </c>
      <c r="G22" s="151">
        <v>20130</v>
      </c>
      <c r="H22" s="5"/>
    </row>
    <row r="23" spans="1:13" x14ac:dyDescent="0.25">
      <c r="A23" s="5"/>
      <c r="B23" s="148"/>
      <c r="C23" s="28" t="s">
        <v>37</v>
      </c>
      <c r="D23" s="151">
        <v>16480</v>
      </c>
      <c r="E23" s="151">
        <v>43492</v>
      </c>
      <c r="F23" s="151">
        <v>49399</v>
      </c>
      <c r="G23" s="151">
        <v>53057</v>
      </c>
      <c r="H23" s="5"/>
    </row>
    <row r="24" spans="1:13" ht="37.5" customHeight="1" x14ac:dyDescent="0.25">
      <c r="A24" s="5"/>
      <c r="B24" s="150" t="s">
        <v>26</v>
      </c>
      <c r="C24" s="28" t="s">
        <v>34</v>
      </c>
      <c r="D24" s="151">
        <f>D20</f>
        <v>7320</v>
      </c>
      <c r="E24" s="151">
        <f t="shared" ref="E24:G24" si="0">E20</f>
        <v>10980</v>
      </c>
      <c r="F24" s="151">
        <f t="shared" si="0"/>
        <v>15410</v>
      </c>
      <c r="G24" s="151">
        <f t="shared" si="0"/>
        <v>15410</v>
      </c>
      <c r="H24" s="5"/>
    </row>
    <row r="25" spans="1:13" x14ac:dyDescent="0.25">
      <c r="A25" s="5"/>
      <c r="B25" s="148"/>
      <c r="C25" s="28" t="s">
        <v>35</v>
      </c>
      <c r="D25" s="151">
        <f>D21</f>
        <v>560</v>
      </c>
      <c r="E25" s="151">
        <f t="shared" ref="E25:G25" si="1">E21</f>
        <v>3733</v>
      </c>
      <c r="F25" s="151">
        <f t="shared" si="1"/>
        <v>6164</v>
      </c>
      <c r="G25" s="151">
        <f t="shared" si="1"/>
        <v>6935</v>
      </c>
      <c r="H25" s="5"/>
    </row>
    <row r="26" spans="1:13" x14ac:dyDescent="0.25">
      <c r="A26" s="5"/>
      <c r="B26" s="148"/>
      <c r="C26" s="28" t="s">
        <v>36</v>
      </c>
      <c r="D26" s="151">
        <v>15290</v>
      </c>
      <c r="E26" s="151">
        <v>26260</v>
      </c>
      <c r="F26" s="151">
        <v>26260</v>
      </c>
      <c r="G26" s="151">
        <v>26260</v>
      </c>
      <c r="H26" s="5"/>
    </row>
    <row r="27" spans="1:13" x14ac:dyDescent="0.25">
      <c r="A27" s="5"/>
      <c r="B27" s="148"/>
      <c r="C27" s="28" t="s">
        <v>37</v>
      </c>
      <c r="D27" s="151">
        <v>22610</v>
      </c>
      <c r="E27" s="151">
        <v>49622</v>
      </c>
      <c r="F27" s="151">
        <v>55529</v>
      </c>
      <c r="G27" s="151">
        <v>59187</v>
      </c>
      <c r="H27" s="5"/>
    </row>
    <row r="28" spans="1:13" ht="17.25" customHeight="1" x14ac:dyDescent="0.25">
      <c r="A28" s="5"/>
      <c r="B28" s="148"/>
      <c r="C28" s="148"/>
      <c r="D28" s="148"/>
      <c r="E28" s="148"/>
      <c r="F28" s="148"/>
      <c r="G28" s="148"/>
      <c r="H28" s="5"/>
    </row>
    <row r="29" spans="1:13" x14ac:dyDescent="0.25">
      <c r="A29" s="5"/>
      <c r="B29" s="185" t="s">
        <v>185</v>
      </c>
      <c r="C29" s="186"/>
      <c r="D29" s="186"/>
      <c r="E29" s="186"/>
      <c r="F29" s="186"/>
      <c r="G29" s="186"/>
      <c r="H29" s="5"/>
    </row>
    <row r="30" spans="1:13" x14ac:dyDescent="0.25">
      <c r="A30" s="5"/>
      <c r="B30" s="186"/>
      <c r="C30" s="186"/>
      <c r="D30" s="186"/>
      <c r="E30" s="186"/>
      <c r="F30" s="186"/>
      <c r="G30" s="186"/>
      <c r="H30" s="5"/>
    </row>
    <row r="31" spans="1:13" ht="66.75" customHeight="1" x14ac:dyDescent="0.25">
      <c r="A31" s="5"/>
      <c r="B31" s="186"/>
      <c r="C31" s="186"/>
      <c r="D31" s="186"/>
      <c r="E31" s="186"/>
      <c r="F31" s="186"/>
      <c r="G31" s="186"/>
      <c r="H31" s="5"/>
    </row>
    <row r="32" spans="1:13" x14ac:dyDescent="0.25">
      <c r="A32" s="5"/>
      <c r="B32" s="5"/>
      <c r="C32" s="5"/>
      <c r="D32" s="5"/>
      <c r="E32" s="5"/>
      <c r="F32" s="5"/>
      <c r="G32" s="5"/>
      <c r="H32" s="5"/>
    </row>
    <row r="33" spans="2:7" ht="33.75" x14ac:dyDescent="0.25">
      <c r="B33" s="11"/>
    </row>
    <row r="34" spans="2:7" ht="43.5" customHeight="1" x14ac:dyDescent="0.25">
      <c r="B34" s="13"/>
      <c r="C34" s="13"/>
      <c r="D34" s="13"/>
      <c r="E34" s="13"/>
      <c r="F34" s="13"/>
      <c r="G34" s="13"/>
    </row>
    <row r="35" spans="2:7" ht="21" x14ac:dyDescent="0.25">
      <c r="B35" s="140"/>
      <c r="C35" s="140"/>
      <c r="D35" s="140"/>
      <c r="E35" s="140"/>
      <c r="F35" s="140"/>
      <c r="G35" s="140"/>
    </row>
    <row r="36" spans="2:7" ht="36" customHeight="1" x14ac:dyDescent="0.25">
      <c r="B36" s="13"/>
      <c r="C36" s="13"/>
      <c r="D36" s="13"/>
      <c r="E36" s="13"/>
      <c r="F36" s="13"/>
      <c r="G36" s="13"/>
    </row>
    <row r="37" spans="2:7" ht="29.25" customHeight="1" x14ac:dyDescent="0.25">
      <c r="B37" s="13"/>
      <c r="C37" s="13"/>
      <c r="D37" s="13"/>
      <c r="E37" s="13"/>
      <c r="F37" s="13"/>
      <c r="G37" s="13"/>
    </row>
    <row r="38" spans="2:7" ht="27.75" customHeight="1" x14ac:dyDescent="0.25">
      <c r="B38" s="13"/>
      <c r="C38" s="13"/>
      <c r="D38" s="13"/>
      <c r="E38" s="13"/>
      <c r="F38" s="13"/>
      <c r="G38" s="13"/>
    </row>
    <row r="39" spans="2:7" ht="33.75" customHeight="1" x14ac:dyDescent="0.25">
      <c r="B39" s="13"/>
      <c r="C39" s="13"/>
      <c r="D39" s="13"/>
      <c r="E39" s="13"/>
      <c r="F39" s="13"/>
      <c r="G39" s="13"/>
    </row>
    <row r="40" spans="2:7" ht="21" x14ac:dyDescent="0.25">
      <c r="B40" s="13"/>
    </row>
    <row r="41" spans="2:7" ht="21" x14ac:dyDescent="0.25">
      <c r="B41" s="13"/>
    </row>
    <row r="42" spans="2:7" ht="21" x14ac:dyDescent="0.25">
      <c r="B42" s="13"/>
    </row>
    <row r="43" spans="2:7" ht="21" x14ac:dyDescent="0.25">
      <c r="B43" s="13"/>
    </row>
  </sheetData>
  <mergeCells count="6">
    <mergeCell ref="B29:G31"/>
    <mergeCell ref="B2:G2"/>
    <mergeCell ref="B12:G12"/>
    <mergeCell ref="B18:G18"/>
    <mergeCell ref="I2:L2"/>
    <mergeCell ref="I12:L18"/>
  </mergeCell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59999389629810485"/>
  </sheetPr>
  <dimension ref="A1:P75"/>
  <sheetViews>
    <sheetView zoomScale="130" zoomScaleNormal="130" workbookViewId="0">
      <selection activeCell="P1" sqref="P1"/>
    </sheetView>
  </sheetViews>
  <sheetFormatPr defaultRowHeight="15" x14ac:dyDescent="0.25"/>
  <cols>
    <col min="1" max="1" width="2.28515625" customWidth="1"/>
    <col min="2" max="2" width="8" style="127" customWidth="1"/>
    <col min="3" max="3" width="40.85546875" customWidth="1"/>
    <col min="4" max="4" width="49" customWidth="1"/>
    <col min="5" max="5" width="2.28515625" customWidth="1"/>
    <col min="6" max="14" width="9.140625" style="175"/>
    <col min="15" max="15" width="14.140625" style="175" customWidth="1"/>
    <col min="16" max="16" width="9.140625" style="175"/>
  </cols>
  <sheetData>
    <row r="1" spans="1:5" ht="10.5" customHeight="1" x14ac:dyDescent="0.25">
      <c r="A1" s="5"/>
      <c r="B1" s="125"/>
      <c r="C1" s="5"/>
      <c r="D1" s="5"/>
      <c r="E1" s="5"/>
    </row>
    <row r="2" spans="1:5" ht="55.5" customHeight="1" x14ac:dyDescent="0.25">
      <c r="A2" s="5"/>
      <c r="B2" s="126"/>
      <c r="C2" s="192" t="s">
        <v>99</v>
      </c>
      <c r="D2" s="192"/>
      <c r="E2" s="5"/>
    </row>
    <row r="3" spans="1:5" ht="21.75" customHeight="1" x14ac:dyDescent="0.25">
      <c r="A3" s="5"/>
      <c r="B3" s="126"/>
      <c r="C3" s="128" t="s">
        <v>56</v>
      </c>
      <c r="D3" s="128" t="s">
        <v>77</v>
      </c>
      <c r="E3" s="5"/>
    </row>
    <row r="4" spans="1:5" x14ac:dyDescent="0.25">
      <c r="A4" s="5"/>
      <c r="B4" s="126">
        <v>0.1</v>
      </c>
      <c r="C4" s="103" t="s">
        <v>136</v>
      </c>
      <c r="D4" t="s">
        <v>78</v>
      </c>
      <c r="E4" s="5"/>
    </row>
    <row r="5" spans="1:5" x14ac:dyDescent="0.25">
      <c r="A5" s="5"/>
      <c r="B5" s="126">
        <v>0.12</v>
      </c>
      <c r="C5" s="103" t="s">
        <v>137</v>
      </c>
      <c r="D5" s="103" t="s">
        <v>156</v>
      </c>
      <c r="E5" s="5"/>
    </row>
    <row r="6" spans="1:5" x14ac:dyDescent="0.25">
      <c r="A6" s="5"/>
      <c r="B6" s="170">
        <v>0.22</v>
      </c>
      <c r="C6" s="171" t="s">
        <v>138</v>
      </c>
      <c r="D6" s="171" t="s">
        <v>157</v>
      </c>
      <c r="E6" s="5"/>
    </row>
    <row r="7" spans="1:5" ht="15.75" x14ac:dyDescent="0.25">
      <c r="A7" s="5"/>
      <c r="B7" s="170">
        <v>0.24</v>
      </c>
      <c r="C7" s="171" t="s">
        <v>139</v>
      </c>
      <c r="D7" s="172" t="s">
        <v>158</v>
      </c>
      <c r="E7" s="5"/>
    </row>
    <row r="8" spans="1:5" x14ac:dyDescent="0.25">
      <c r="A8" s="5"/>
      <c r="B8" s="126">
        <v>0.32</v>
      </c>
      <c r="C8" s="103" t="s">
        <v>140</v>
      </c>
      <c r="D8" s="103" t="s">
        <v>159</v>
      </c>
      <c r="E8" s="5"/>
    </row>
    <row r="9" spans="1:5" x14ac:dyDescent="0.25">
      <c r="A9" s="5"/>
      <c r="B9" s="126">
        <v>0.35</v>
      </c>
      <c r="C9" s="103" t="s">
        <v>141</v>
      </c>
      <c r="D9" s="103" t="s">
        <v>160</v>
      </c>
      <c r="E9" s="5"/>
    </row>
    <row r="10" spans="1:5" x14ac:dyDescent="0.25">
      <c r="A10" s="5"/>
      <c r="B10" s="126">
        <v>0.37</v>
      </c>
      <c r="C10" s="103" t="s">
        <v>142</v>
      </c>
      <c r="D10" s="103" t="s">
        <v>161</v>
      </c>
      <c r="E10" s="5"/>
    </row>
    <row r="11" spans="1:5" ht="10.5" customHeight="1" x14ac:dyDescent="0.25">
      <c r="A11" s="5"/>
      <c r="B11" s="126"/>
      <c r="C11" s="5"/>
      <c r="D11" s="5"/>
      <c r="E11" s="5"/>
    </row>
    <row r="12" spans="1:5" ht="63.75" customHeight="1" x14ac:dyDescent="0.25">
      <c r="A12" s="5"/>
      <c r="B12" s="126"/>
      <c r="C12" s="193" t="s">
        <v>79</v>
      </c>
      <c r="D12" s="193"/>
      <c r="E12" s="5"/>
    </row>
    <row r="13" spans="1:5" ht="19.5" customHeight="1" x14ac:dyDescent="0.25">
      <c r="A13" s="5"/>
      <c r="B13" s="126"/>
      <c r="C13" s="128" t="s">
        <v>56</v>
      </c>
      <c r="D13" s="128" t="s">
        <v>77</v>
      </c>
      <c r="E13" s="5"/>
    </row>
    <row r="14" spans="1:5" x14ac:dyDescent="0.25">
      <c r="A14" s="5"/>
      <c r="B14" s="126">
        <v>0.1</v>
      </c>
      <c r="C14" s="103" t="s">
        <v>143</v>
      </c>
      <c r="D14" t="s">
        <v>78</v>
      </c>
      <c r="E14" s="5"/>
    </row>
    <row r="15" spans="1:5" x14ac:dyDescent="0.25">
      <c r="A15" s="5"/>
      <c r="B15" s="126">
        <v>0.12</v>
      </c>
      <c r="C15" s="103" t="s">
        <v>144</v>
      </c>
      <c r="D15" s="103" t="s">
        <v>162</v>
      </c>
      <c r="E15" s="5"/>
    </row>
    <row r="16" spans="1:5" x14ac:dyDescent="0.25">
      <c r="A16" s="5"/>
      <c r="B16" s="126">
        <v>0.22</v>
      </c>
      <c r="C16" s="103" t="s">
        <v>145</v>
      </c>
      <c r="D16" s="103" t="s">
        <v>163</v>
      </c>
      <c r="E16" s="5"/>
    </row>
    <row r="17" spans="1:5" x14ac:dyDescent="0.25">
      <c r="A17" s="5"/>
      <c r="B17" s="126">
        <v>0.24</v>
      </c>
      <c r="C17" s="103" t="s">
        <v>146</v>
      </c>
      <c r="D17" s="103" t="s">
        <v>164</v>
      </c>
      <c r="E17" s="5"/>
    </row>
    <row r="18" spans="1:5" x14ac:dyDescent="0.25">
      <c r="A18" s="5"/>
      <c r="B18" s="126">
        <v>0.32</v>
      </c>
      <c r="C18" s="103" t="s">
        <v>147</v>
      </c>
      <c r="D18" s="103" t="s">
        <v>165</v>
      </c>
      <c r="E18" s="5"/>
    </row>
    <row r="19" spans="1:5" x14ac:dyDescent="0.25">
      <c r="A19" s="5"/>
      <c r="B19" s="126">
        <v>0.35</v>
      </c>
      <c r="C19" s="103" t="s">
        <v>148</v>
      </c>
      <c r="D19" s="103" t="s">
        <v>166</v>
      </c>
      <c r="E19" s="5"/>
    </row>
    <row r="20" spans="1:5" x14ac:dyDescent="0.25">
      <c r="A20" s="5"/>
      <c r="B20" s="126">
        <v>0.37</v>
      </c>
      <c r="C20" s="103" t="s">
        <v>142</v>
      </c>
      <c r="D20" s="103" t="s">
        <v>167</v>
      </c>
      <c r="E20" s="5"/>
    </row>
    <row r="21" spans="1:5" ht="10.5" customHeight="1" x14ac:dyDescent="0.25">
      <c r="A21" s="5"/>
      <c r="B21" s="126"/>
      <c r="C21" s="5"/>
      <c r="D21" s="5"/>
      <c r="E21" s="5"/>
    </row>
    <row r="22" spans="1:5" ht="52.5" customHeight="1" x14ac:dyDescent="0.25">
      <c r="A22" s="5"/>
      <c r="B22" s="126"/>
      <c r="C22" s="193" t="s">
        <v>100</v>
      </c>
      <c r="D22" s="193"/>
      <c r="E22" s="5"/>
    </row>
    <row r="23" spans="1:5" ht="15.75" x14ac:dyDescent="0.25">
      <c r="A23" s="5"/>
      <c r="B23" s="126"/>
      <c r="C23" s="128" t="s">
        <v>56</v>
      </c>
      <c r="D23" s="128" t="s">
        <v>77</v>
      </c>
      <c r="E23" s="5"/>
    </row>
    <row r="24" spans="1:5" x14ac:dyDescent="0.25">
      <c r="A24" s="5"/>
      <c r="B24" s="126">
        <v>0.1</v>
      </c>
      <c r="C24" s="103" t="s">
        <v>149</v>
      </c>
      <c r="D24" t="s">
        <v>78</v>
      </c>
      <c r="E24" s="5"/>
    </row>
    <row r="25" spans="1:5" x14ac:dyDescent="0.25">
      <c r="A25" s="5"/>
      <c r="B25" s="126">
        <v>0.12</v>
      </c>
      <c r="C25" s="103" t="s">
        <v>150</v>
      </c>
      <c r="D25" s="103" t="s">
        <v>168</v>
      </c>
      <c r="E25" s="5"/>
    </row>
    <row r="26" spans="1:5" x14ac:dyDescent="0.25">
      <c r="A26" s="5"/>
      <c r="B26" s="126">
        <v>0.22</v>
      </c>
      <c r="C26" s="103" t="s">
        <v>151</v>
      </c>
      <c r="D26" s="103" t="s">
        <v>169</v>
      </c>
      <c r="E26" s="5"/>
    </row>
    <row r="27" spans="1:5" x14ac:dyDescent="0.25">
      <c r="A27" s="5"/>
      <c r="B27" s="126">
        <v>0.24</v>
      </c>
      <c r="C27" s="103" t="s">
        <v>152</v>
      </c>
      <c r="D27" s="103" t="s">
        <v>170</v>
      </c>
      <c r="E27" s="5"/>
    </row>
    <row r="28" spans="1:5" x14ac:dyDescent="0.25">
      <c r="A28" s="5"/>
      <c r="B28" s="126">
        <v>0.32</v>
      </c>
      <c r="C28" s="103" t="s">
        <v>153</v>
      </c>
      <c r="D28" s="103" t="s">
        <v>171</v>
      </c>
      <c r="E28" s="5"/>
    </row>
    <row r="29" spans="1:5" x14ac:dyDescent="0.25">
      <c r="A29" s="5"/>
      <c r="B29" s="126">
        <v>0.35</v>
      </c>
      <c r="C29" s="103" t="s">
        <v>154</v>
      </c>
      <c r="D29" s="103" t="s">
        <v>172</v>
      </c>
      <c r="E29" s="5"/>
    </row>
    <row r="30" spans="1:5" x14ac:dyDescent="0.25">
      <c r="A30" s="5"/>
      <c r="B30" s="126">
        <v>0.37</v>
      </c>
      <c r="C30" s="103" t="s">
        <v>155</v>
      </c>
      <c r="D30" s="103" t="s">
        <v>173</v>
      </c>
      <c r="E30" s="5"/>
    </row>
    <row r="31" spans="1:5" ht="12" customHeight="1" x14ac:dyDescent="0.25">
      <c r="A31" s="5"/>
      <c r="B31" s="126"/>
      <c r="C31" s="5"/>
      <c r="D31" s="5"/>
      <c r="E31" s="5"/>
    </row>
    <row r="32" spans="1:5" ht="56.25" customHeight="1" x14ac:dyDescent="0.25">
      <c r="A32" s="5"/>
      <c r="B32" s="126"/>
      <c r="C32" s="192" t="s">
        <v>80</v>
      </c>
      <c r="D32" s="192"/>
      <c r="E32" s="5"/>
    </row>
    <row r="33" spans="1:5" ht="15.75" x14ac:dyDescent="0.25">
      <c r="A33" s="5"/>
      <c r="B33" s="126"/>
      <c r="C33" s="178" t="s">
        <v>56</v>
      </c>
      <c r="D33" s="178" t="s">
        <v>77</v>
      </c>
      <c r="E33" s="5"/>
    </row>
    <row r="34" spans="1:5" x14ac:dyDescent="0.25">
      <c r="A34" s="5"/>
      <c r="B34" s="126">
        <v>0.1</v>
      </c>
      <c r="C34" s="179" t="s">
        <v>136</v>
      </c>
      <c r="D34" s="148" t="s">
        <v>78</v>
      </c>
      <c r="E34" s="5"/>
    </row>
    <row r="35" spans="1:5" x14ac:dyDescent="0.25">
      <c r="A35" s="5"/>
      <c r="B35" s="126">
        <v>0.12</v>
      </c>
      <c r="C35" s="179" t="s">
        <v>176</v>
      </c>
      <c r="D35" s="179" t="s">
        <v>174</v>
      </c>
      <c r="E35" s="5"/>
    </row>
    <row r="36" spans="1:5" x14ac:dyDescent="0.25">
      <c r="A36" s="5"/>
      <c r="B36" s="126">
        <v>0.22</v>
      </c>
      <c r="C36" s="179" t="s">
        <v>177</v>
      </c>
      <c r="D36" s="179" t="s">
        <v>157</v>
      </c>
      <c r="E36" s="5"/>
    </row>
    <row r="37" spans="1:5" x14ac:dyDescent="0.25">
      <c r="A37" s="5"/>
      <c r="B37" s="126">
        <v>0.24</v>
      </c>
      <c r="C37" s="179" t="s">
        <v>178</v>
      </c>
      <c r="D37" s="179" t="s">
        <v>158</v>
      </c>
      <c r="E37" s="5"/>
    </row>
    <row r="38" spans="1:5" x14ac:dyDescent="0.25">
      <c r="A38" s="5"/>
      <c r="B38" s="126">
        <v>0.32</v>
      </c>
      <c r="C38" s="179" t="s">
        <v>179</v>
      </c>
      <c r="D38" s="179" t="s">
        <v>159</v>
      </c>
      <c r="E38" s="5"/>
    </row>
    <row r="39" spans="1:5" x14ac:dyDescent="0.25">
      <c r="A39" s="5"/>
      <c r="B39" s="126">
        <v>0.35</v>
      </c>
      <c r="C39" s="179" t="s">
        <v>180</v>
      </c>
      <c r="D39" s="179" t="s">
        <v>160</v>
      </c>
      <c r="E39" s="5"/>
    </row>
    <row r="40" spans="1:5" x14ac:dyDescent="0.25">
      <c r="A40" s="5"/>
      <c r="B40" s="126">
        <v>0.37</v>
      </c>
      <c r="C40" s="179" t="s">
        <v>181</v>
      </c>
      <c r="D40" s="179" t="s">
        <v>175</v>
      </c>
      <c r="E40" s="5"/>
    </row>
    <row r="41" spans="1:5" ht="12.75" customHeight="1" x14ac:dyDescent="0.25">
      <c r="A41" s="5"/>
      <c r="B41" s="125"/>
      <c r="C41" s="5"/>
      <c r="D41" s="5"/>
      <c r="E41" s="5"/>
    </row>
    <row r="42" spans="1:5" x14ac:dyDescent="0.25">
      <c r="A42" s="5"/>
      <c r="B42" s="194" t="s">
        <v>182</v>
      </c>
      <c r="C42" s="195"/>
      <c r="D42" s="195"/>
      <c r="E42" s="5"/>
    </row>
    <row r="43" spans="1:5" x14ac:dyDescent="0.25">
      <c r="A43" s="5"/>
      <c r="B43" s="195"/>
      <c r="C43" s="195"/>
      <c r="D43" s="195"/>
      <c r="E43" s="5"/>
    </row>
    <row r="44" spans="1:5" x14ac:dyDescent="0.25">
      <c r="A44" s="5"/>
      <c r="B44" s="195"/>
      <c r="C44" s="195"/>
      <c r="D44" s="195"/>
      <c r="E44" s="5"/>
    </row>
    <row r="45" spans="1:5" x14ac:dyDescent="0.25">
      <c r="A45" s="5"/>
      <c r="B45" s="195"/>
      <c r="C45" s="195"/>
      <c r="D45" s="195"/>
      <c r="E45" s="5"/>
    </row>
    <row r="46" spans="1:5" x14ac:dyDescent="0.25">
      <c r="A46" s="5"/>
      <c r="B46" s="195"/>
      <c r="C46" s="195"/>
      <c r="D46" s="195"/>
      <c r="E46" s="5"/>
    </row>
    <row r="47" spans="1:5" x14ac:dyDescent="0.25">
      <c r="A47" s="5"/>
      <c r="B47" s="195"/>
      <c r="C47" s="195"/>
      <c r="D47" s="195"/>
      <c r="E47" s="5"/>
    </row>
    <row r="48" spans="1:5" x14ac:dyDescent="0.25">
      <c r="A48" s="5"/>
      <c r="B48" s="195"/>
      <c r="C48" s="195"/>
      <c r="D48" s="195"/>
      <c r="E48" s="5"/>
    </row>
    <row r="49" spans="1:5" x14ac:dyDescent="0.25">
      <c r="A49" s="5"/>
      <c r="B49" s="195"/>
      <c r="C49" s="195"/>
      <c r="D49" s="195"/>
      <c r="E49" s="5"/>
    </row>
    <row r="50" spans="1:5" x14ac:dyDescent="0.25">
      <c r="A50" s="5"/>
      <c r="B50" s="195"/>
      <c r="C50" s="195"/>
      <c r="D50" s="195"/>
      <c r="E50" s="5"/>
    </row>
    <row r="51" spans="1:5" x14ac:dyDescent="0.25">
      <c r="A51" s="5"/>
      <c r="B51" s="125"/>
      <c r="C51" s="5"/>
      <c r="D51" s="5"/>
      <c r="E51" s="5"/>
    </row>
    <row r="52" spans="1:5" s="175" customFormat="1" x14ac:dyDescent="0.25">
      <c r="B52" s="224"/>
    </row>
    <row r="53" spans="1:5" s="175" customFormat="1" x14ac:dyDescent="0.25">
      <c r="B53" s="224"/>
    </row>
    <row r="54" spans="1:5" s="175" customFormat="1" x14ac:dyDescent="0.25">
      <c r="B54" s="224"/>
    </row>
    <row r="55" spans="1:5" s="175" customFormat="1" x14ac:dyDescent="0.25">
      <c r="B55" s="224"/>
    </row>
    <row r="56" spans="1:5" s="175" customFormat="1" x14ac:dyDescent="0.25">
      <c r="B56" s="224"/>
    </row>
    <row r="57" spans="1:5" s="175" customFormat="1" x14ac:dyDescent="0.25">
      <c r="B57" s="224"/>
    </row>
    <row r="58" spans="1:5" s="175" customFormat="1" x14ac:dyDescent="0.25">
      <c r="B58" s="224"/>
    </row>
    <row r="59" spans="1:5" s="175" customFormat="1" x14ac:dyDescent="0.25">
      <c r="B59" s="224"/>
    </row>
    <row r="60" spans="1:5" s="175" customFormat="1" x14ac:dyDescent="0.25">
      <c r="B60" s="224"/>
    </row>
    <row r="61" spans="1:5" s="175" customFormat="1" x14ac:dyDescent="0.25">
      <c r="B61" s="224"/>
    </row>
    <row r="62" spans="1:5" s="175" customFormat="1" x14ac:dyDescent="0.25">
      <c r="B62" s="224"/>
    </row>
    <row r="63" spans="1:5" s="175" customFormat="1" x14ac:dyDescent="0.25">
      <c r="B63" s="224"/>
    </row>
    <row r="64" spans="1:5" s="175" customFormat="1" x14ac:dyDescent="0.25">
      <c r="B64" s="224"/>
    </row>
    <row r="65" spans="2:2" s="175" customFormat="1" x14ac:dyDescent="0.25">
      <c r="B65" s="224"/>
    </row>
    <row r="66" spans="2:2" s="175" customFormat="1" x14ac:dyDescent="0.25">
      <c r="B66" s="224"/>
    </row>
    <row r="67" spans="2:2" s="175" customFormat="1" x14ac:dyDescent="0.25">
      <c r="B67" s="224"/>
    </row>
    <row r="68" spans="2:2" s="175" customFormat="1" x14ac:dyDescent="0.25">
      <c r="B68" s="224"/>
    </row>
    <row r="69" spans="2:2" s="175" customFormat="1" x14ac:dyDescent="0.25">
      <c r="B69" s="224"/>
    </row>
    <row r="70" spans="2:2" s="175" customFormat="1" x14ac:dyDescent="0.25">
      <c r="B70" s="224"/>
    </row>
    <row r="71" spans="2:2" s="175" customFormat="1" x14ac:dyDescent="0.25">
      <c r="B71" s="224"/>
    </row>
    <row r="72" spans="2:2" s="175" customFormat="1" x14ac:dyDescent="0.25">
      <c r="B72" s="224"/>
    </row>
    <row r="73" spans="2:2" s="175" customFormat="1" x14ac:dyDescent="0.25">
      <c r="B73" s="224"/>
    </row>
    <row r="74" spans="2:2" s="175" customFormat="1" x14ac:dyDescent="0.25">
      <c r="B74" s="224"/>
    </row>
    <row r="75" spans="2:2" s="175" customFormat="1" x14ac:dyDescent="0.25">
      <c r="B75" s="224"/>
    </row>
  </sheetData>
  <mergeCells count="5">
    <mergeCell ref="C32:D32"/>
    <mergeCell ref="C2:D2"/>
    <mergeCell ref="C12:D12"/>
    <mergeCell ref="C22:D22"/>
    <mergeCell ref="B42:D50"/>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9.9978637043366805E-2"/>
  </sheetPr>
  <dimension ref="A1:K28"/>
  <sheetViews>
    <sheetView zoomScale="110" zoomScaleNormal="110" workbookViewId="0">
      <selection activeCell="N1" sqref="N1"/>
    </sheetView>
  </sheetViews>
  <sheetFormatPr defaultRowHeight="15" x14ac:dyDescent="0.25"/>
  <cols>
    <col min="1" max="1" width="7.140625" customWidth="1"/>
    <col min="2" max="2" width="14.7109375" customWidth="1"/>
    <col min="3" max="3" width="18.140625" customWidth="1"/>
    <col min="4" max="4" width="23.7109375" customWidth="1"/>
    <col min="5" max="5" width="25.140625" customWidth="1"/>
    <col min="6" max="6" width="6" customWidth="1"/>
    <col min="7" max="7" width="27.7109375" style="27" customWidth="1"/>
    <col min="8" max="8" width="34.42578125" style="4" customWidth="1"/>
    <col min="9" max="9" width="29.85546875" style="4" customWidth="1"/>
    <col min="10" max="10" width="6.140625" customWidth="1"/>
    <col min="11" max="11" width="24.42578125" customWidth="1"/>
  </cols>
  <sheetData>
    <row r="1" spans="1:11" ht="30.75" customHeight="1" thickBot="1" x14ac:dyDescent="0.3">
      <c r="A1" s="5"/>
      <c r="B1" s="5"/>
      <c r="C1" s="5"/>
      <c r="D1" s="5"/>
      <c r="E1" s="5"/>
      <c r="F1" s="5"/>
      <c r="G1" s="113"/>
      <c r="H1" s="114"/>
      <c r="I1" s="114"/>
      <c r="J1" s="5"/>
    </row>
    <row r="2" spans="1:11" ht="35.25" customHeight="1" thickTop="1" x14ac:dyDescent="0.25">
      <c r="A2" s="124"/>
      <c r="B2" s="196" t="s">
        <v>75</v>
      </c>
      <c r="C2" s="197"/>
      <c r="D2" s="197"/>
      <c r="E2" s="198"/>
      <c r="F2" s="199"/>
      <c r="G2" s="53" t="s">
        <v>42</v>
      </c>
      <c r="H2" s="54"/>
      <c r="I2" s="95" t="s">
        <v>43</v>
      </c>
      <c r="J2" s="200"/>
    </row>
    <row r="3" spans="1:11" x14ac:dyDescent="0.25">
      <c r="A3" s="201"/>
      <c r="B3" s="212" t="s">
        <v>44</v>
      </c>
      <c r="C3" s="213"/>
      <c r="D3" s="55"/>
      <c r="E3" s="81">
        <f>'Household Data Points'!F5-'Household Data Points'!F14</f>
        <v>63852</v>
      </c>
      <c r="F3" s="199"/>
      <c r="G3" s="56"/>
      <c r="H3" s="86" t="s">
        <v>45</v>
      </c>
      <c r="I3" s="3">
        <f>E3*0.1</f>
        <v>6385.2000000000007</v>
      </c>
      <c r="J3" s="200"/>
    </row>
    <row r="4" spans="1:11" ht="34.5" customHeight="1" x14ac:dyDescent="0.25">
      <c r="A4" s="201"/>
      <c r="B4" s="214" t="s">
        <v>70</v>
      </c>
      <c r="C4" s="215"/>
      <c r="D4" s="59"/>
      <c r="E4" s="82">
        <f>H23</f>
        <v>2500</v>
      </c>
      <c r="F4" s="199"/>
      <c r="G4" s="79">
        <f>H13</f>
        <v>22716.32</v>
      </c>
      <c r="H4" s="86" t="s">
        <v>107</v>
      </c>
      <c r="I4" s="96">
        <v>3250</v>
      </c>
      <c r="J4" s="200"/>
      <c r="K4" s="107" t="s">
        <v>72</v>
      </c>
    </row>
    <row r="5" spans="1:11" x14ac:dyDescent="0.25">
      <c r="A5" s="201"/>
      <c r="B5" s="216"/>
      <c r="C5" s="217"/>
      <c r="D5" s="217"/>
      <c r="E5" s="218"/>
      <c r="F5" s="199"/>
      <c r="G5" s="99"/>
      <c r="H5" s="87"/>
      <c r="I5" s="87"/>
      <c r="J5" s="200"/>
    </row>
    <row r="6" spans="1:11" x14ac:dyDescent="0.25">
      <c r="A6" s="201"/>
      <c r="B6" s="209" t="s">
        <v>46</v>
      </c>
      <c r="C6" s="210"/>
      <c r="D6" s="58"/>
      <c r="E6" s="83">
        <f>SUM(E3+E4)</f>
        <v>66352</v>
      </c>
      <c r="F6" s="199"/>
      <c r="G6" s="100" t="s">
        <v>47</v>
      </c>
      <c r="H6" s="87"/>
      <c r="I6" s="87"/>
      <c r="J6" s="200"/>
    </row>
    <row r="7" spans="1:11" ht="30" x14ac:dyDescent="0.25">
      <c r="A7" s="201"/>
      <c r="B7" s="57"/>
      <c r="C7" s="71" t="s">
        <v>48</v>
      </c>
      <c r="D7" s="71"/>
      <c r="E7" s="80">
        <f>H19</f>
        <v>12150</v>
      </c>
      <c r="F7" s="199"/>
      <c r="G7" s="99" t="s">
        <v>49</v>
      </c>
      <c r="H7" s="88">
        <v>10000</v>
      </c>
      <c r="I7" s="107" t="s">
        <v>72</v>
      </c>
      <c r="J7" s="200"/>
    </row>
    <row r="8" spans="1:11" x14ac:dyDescent="0.25">
      <c r="A8" s="201"/>
      <c r="B8" s="209" t="s">
        <v>51</v>
      </c>
      <c r="C8" s="210"/>
      <c r="D8" s="61"/>
      <c r="E8" s="83">
        <f>E6-E7</f>
        <v>54202</v>
      </c>
      <c r="F8" s="199"/>
      <c r="G8" s="99" t="s">
        <v>52</v>
      </c>
      <c r="H8" s="88">
        <f>E3*0.1</f>
        <v>6385.2000000000007</v>
      </c>
      <c r="I8" s="107" t="s">
        <v>50</v>
      </c>
      <c r="J8" s="200"/>
    </row>
    <row r="9" spans="1:11" x14ac:dyDescent="0.25">
      <c r="A9" s="201"/>
      <c r="B9" s="165"/>
      <c r="C9" s="166" t="s">
        <v>106</v>
      </c>
      <c r="D9" s="168">
        <f>E8+H16+H17</f>
        <v>62702</v>
      </c>
      <c r="E9" s="167">
        <f>IF(D9&lt;65000,E8,D9)</f>
        <v>54202</v>
      </c>
      <c r="F9" s="199"/>
      <c r="G9" s="99" t="s">
        <v>53</v>
      </c>
      <c r="H9" s="88">
        <v>2500</v>
      </c>
      <c r="I9" s="107" t="s">
        <v>50</v>
      </c>
      <c r="J9" s="200"/>
    </row>
    <row r="10" spans="1:11" x14ac:dyDescent="0.25">
      <c r="A10" s="201"/>
      <c r="B10" s="216"/>
      <c r="C10" s="217"/>
      <c r="D10" s="217"/>
      <c r="E10" s="218"/>
      <c r="F10" s="199"/>
      <c r="G10" s="18" t="s">
        <v>69</v>
      </c>
      <c r="H10" s="89">
        <f>E3*0.06</f>
        <v>3831.12</v>
      </c>
      <c r="I10" s="107" t="s">
        <v>50</v>
      </c>
      <c r="J10" s="200"/>
    </row>
    <row r="11" spans="1:11" ht="75" x14ac:dyDescent="0.25">
      <c r="A11" s="201"/>
      <c r="B11" s="57"/>
      <c r="C11" s="62" t="s">
        <v>118</v>
      </c>
      <c r="D11" s="65">
        <f>IF(G4&gt;'Tax Rates and Bracket'!G14,G4,'Tax Rates and Bracket'!G14)</f>
        <v>22716.32</v>
      </c>
      <c r="E11" s="64" t="s">
        <v>119</v>
      </c>
      <c r="F11" s="199"/>
      <c r="G11" s="99" t="s">
        <v>54</v>
      </c>
      <c r="H11" s="169">
        <f>IF(I4&gt;I3,I4,0)</f>
        <v>0</v>
      </c>
      <c r="I11" s="152" t="s">
        <v>108</v>
      </c>
      <c r="J11" s="200"/>
    </row>
    <row r="12" spans="1:11" ht="15.75" thickBot="1" x14ac:dyDescent="0.3">
      <c r="A12" s="201"/>
      <c r="B12" s="216"/>
      <c r="C12" s="217"/>
      <c r="D12" s="217"/>
      <c r="E12" s="76">
        <f>SUM(D11)</f>
        <v>22716.32</v>
      </c>
      <c r="F12" s="199"/>
      <c r="G12" s="99" t="s">
        <v>55</v>
      </c>
      <c r="H12" s="90">
        <v>0</v>
      </c>
      <c r="I12" s="107" t="s">
        <v>71</v>
      </c>
      <c r="J12" s="200"/>
    </row>
    <row r="13" spans="1:11" ht="22.5" customHeight="1" thickTop="1" x14ac:dyDescent="0.25">
      <c r="A13" s="201"/>
      <c r="B13" s="219" t="s">
        <v>56</v>
      </c>
      <c r="C13" s="220"/>
      <c r="D13" s="66"/>
      <c r="E13" s="83">
        <f>IF(E9-E12&lt;0,0,E9-E12)</f>
        <v>31485.68</v>
      </c>
      <c r="F13" s="199"/>
      <c r="G13" s="99"/>
      <c r="H13" s="160">
        <f>SUM(H7:H12)</f>
        <v>22716.32</v>
      </c>
      <c r="I13" s="88"/>
      <c r="J13" s="200"/>
    </row>
    <row r="14" spans="1:11" x14ac:dyDescent="0.25">
      <c r="A14" s="201"/>
      <c r="B14" s="60" t="s">
        <v>57</v>
      </c>
      <c r="C14" s="67" t="s">
        <v>58</v>
      </c>
      <c r="D14" s="66"/>
      <c r="E14" s="84">
        <f>IF(E13&gt;41776,((E13-41776)*0.22)+((41775-10276)*0.12)+(10275*0.1),((E13-10276)*0.12)+(10275*0.1))</f>
        <v>3572.6615999999999</v>
      </c>
      <c r="F14" s="199"/>
      <c r="G14" s="211"/>
      <c r="H14" s="211"/>
      <c r="I14" s="211"/>
      <c r="J14" s="120"/>
    </row>
    <row r="15" spans="1:11" x14ac:dyDescent="0.25">
      <c r="A15" s="201"/>
      <c r="B15" s="57"/>
      <c r="C15" s="143" t="s">
        <v>59</v>
      </c>
      <c r="D15" s="63">
        <v>0</v>
      </c>
      <c r="E15" s="69"/>
      <c r="F15" s="199"/>
      <c r="G15" s="100" t="s">
        <v>60</v>
      </c>
      <c r="H15" s="85" t="s">
        <v>126</v>
      </c>
      <c r="I15" s="88"/>
      <c r="J15" s="200"/>
    </row>
    <row r="16" spans="1:11" ht="30" x14ac:dyDescent="0.25">
      <c r="A16" s="201"/>
      <c r="B16" s="68" t="s">
        <v>61</v>
      </c>
      <c r="C16" s="143"/>
      <c r="D16" s="63"/>
      <c r="E16" s="69">
        <f>E14+D15</f>
        <v>3572.6615999999999</v>
      </c>
      <c r="F16" s="199"/>
      <c r="G16" s="18" t="s">
        <v>102</v>
      </c>
      <c r="H16" s="88">
        <f>'Household Data Points'!F16</f>
        <v>6000</v>
      </c>
      <c r="I16" s="74" t="s">
        <v>120</v>
      </c>
      <c r="J16" s="200"/>
    </row>
    <row r="17" spans="1:10" ht="45" x14ac:dyDescent="0.25">
      <c r="A17" s="201"/>
      <c r="B17" s="70"/>
      <c r="C17" s="129" t="s">
        <v>62</v>
      </c>
      <c r="D17" s="72">
        <f>E3*0.08</f>
        <v>5108.16</v>
      </c>
      <c r="E17" s="158" t="s">
        <v>71</v>
      </c>
      <c r="F17" s="199"/>
      <c r="G17" s="99" t="s">
        <v>63</v>
      </c>
      <c r="H17" s="176">
        <v>2500</v>
      </c>
      <c r="I17" s="74" t="s">
        <v>121</v>
      </c>
      <c r="J17" s="200"/>
    </row>
    <row r="18" spans="1:10" ht="49.5" customHeight="1" thickBot="1" x14ac:dyDescent="0.3">
      <c r="A18" s="201"/>
      <c r="B18" s="70"/>
      <c r="C18" s="129" t="s">
        <v>64</v>
      </c>
      <c r="D18" s="75">
        <v>0</v>
      </c>
      <c r="E18" s="73"/>
      <c r="F18" s="199"/>
      <c r="G18" s="99" t="s">
        <v>16</v>
      </c>
      <c r="H18" s="90">
        <f>'Household Data Points'!F18</f>
        <v>3650</v>
      </c>
      <c r="I18" s="144" t="s">
        <v>122</v>
      </c>
      <c r="J18" s="200"/>
    </row>
    <row r="19" spans="1:10" ht="27.75" thickTop="1" thickBot="1" x14ac:dyDescent="0.3">
      <c r="A19" s="201"/>
      <c r="B19" s="70"/>
      <c r="C19" s="71"/>
      <c r="D19" s="63">
        <f>SUM(D17:D18)</f>
        <v>5108.16</v>
      </c>
      <c r="E19" s="76">
        <f>D19</f>
        <v>5108.16</v>
      </c>
      <c r="F19" s="199"/>
      <c r="G19" s="99"/>
      <c r="H19" s="161">
        <f>SUM(H16:H18)</f>
        <v>12150</v>
      </c>
      <c r="I19" s="87"/>
      <c r="J19" s="200"/>
    </row>
    <row r="20" spans="1:10" ht="33" thickTop="1" thickBot="1" x14ac:dyDescent="0.55000000000000004">
      <c r="A20" s="201"/>
      <c r="B20" s="77" t="s">
        <v>65</v>
      </c>
      <c r="C20" s="78"/>
      <c r="D20" s="78"/>
      <c r="E20" s="162">
        <f>E19-E16</f>
        <v>1535.4983999999999</v>
      </c>
      <c r="F20" s="199"/>
      <c r="G20" s="202" t="s">
        <v>66</v>
      </c>
      <c r="H20" s="203"/>
      <c r="I20" s="204"/>
      <c r="J20" s="122"/>
    </row>
    <row r="21" spans="1:10" ht="32.25" thickTop="1" x14ac:dyDescent="0.5">
      <c r="A21" s="208"/>
      <c r="B21" s="208"/>
      <c r="C21" s="208"/>
      <c r="D21" s="208"/>
      <c r="E21" s="208"/>
      <c r="F21" s="208"/>
      <c r="G21" s="205"/>
      <c r="H21" s="206"/>
      <c r="I21" s="207"/>
      <c r="J21" s="122"/>
    </row>
    <row r="22" spans="1:10" x14ac:dyDescent="0.25">
      <c r="A22" s="208"/>
      <c r="B22" s="208"/>
      <c r="C22" s="208"/>
      <c r="D22" s="208"/>
      <c r="E22" s="208"/>
      <c r="F22" s="208"/>
      <c r="G22" s="101" t="s">
        <v>67</v>
      </c>
      <c r="H22" s="71"/>
      <c r="I22" s="97"/>
      <c r="J22" s="120"/>
    </row>
    <row r="23" spans="1:10" ht="30" x14ac:dyDescent="0.25">
      <c r="A23" s="208"/>
      <c r="B23" s="208"/>
      <c r="C23" s="208"/>
      <c r="D23" s="208"/>
      <c r="E23" s="208"/>
      <c r="F23" s="208"/>
      <c r="G23" s="177" t="s">
        <v>127</v>
      </c>
      <c r="H23" s="91">
        <v>2500</v>
      </c>
      <c r="I23" s="110" t="s">
        <v>50</v>
      </c>
      <c r="J23" s="120"/>
    </row>
    <row r="24" spans="1:10" x14ac:dyDescent="0.25">
      <c r="A24" s="208"/>
      <c r="B24" s="208"/>
      <c r="C24" s="208"/>
      <c r="D24" s="208"/>
      <c r="E24" s="208"/>
      <c r="F24" s="208"/>
      <c r="G24" s="102"/>
      <c r="H24" s="92"/>
      <c r="I24" s="97"/>
      <c r="J24" s="120"/>
    </row>
    <row r="25" spans="1:10" x14ac:dyDescent="0.25">
      <c r="A25" s="208"/>
      <c r="B25" s="208"/>
      <c r="C25" s="208"/>
      <c r="D25" s="208"/>
      <c r="E25" s="208"/>
      <c r="F25" s="208"/>
      <c r="G25" s="177" t="s">
        <v>128</v>
      </c>
      <c r="H25" s="92">
        <f>E20</f>
        <v>1535.4983999999999</v>
      </c>
      <c r="I25" s="97"/>
      <c r="J25" s="120"/>
    </row>
    <row r="26" spans="1:10" ht="15.75" thickBot="1" x14ac:dyDescent="0.3">
      <c r="A26" s="208"/>
      <c r="B26" s="208"/>
      <c r="C26" s="208"/>
      <c r="D26" s="208"/>
      <c r="E26" s="208"/>
      <c r="F26" s="208"/>
      <c r="G26" s="177" t="s">
        <v>129</v>
      </c>
      <c r="H26" s="93">
        <f>H23*1.1</f>
        <v>2750</v>
      </c>
      <c r="I26" s="112" t="s">
        <v>68</v>
      </c>
      <c r="J26" s="120"/>
    </row>
    <row r="27" spans="1:10" ht="24.75" thickTop="1" thickBot="1" x14ac:dyDescent="0.3">
      <c r="A27" s="123"/>
      <c r="B27" s="123"/>
      <c r="C27" s="123"/>
      <c r="D27" s="123"/>
      <c r="E27" s="123"/>
      <c r="F27" s="123"/>
      <c r="G27" s="141" t="s">
        <v>130</v>
      </c>
      <c r="H27" s="94">
        <f>SUM(H25:H26)</f>
        <v>4285.4984000000004</v>
      </c>
      <c r="I27" s="98"/>
      <c r="J27" s="120"/>
    </row>
    <row r="28" spans="1:10" ht="11.25" customHeight="1" thickTop="1" x14ac:dyDescent="0.3">
      <c r="A28" s="115"/>
      <c r="B28" s="116"/>
      <c r="C28" s="115"/>
      <c r="D28" s="117"/>
      <c r="E28" s="115"/>
      <c r="F28" s="115"/>
      <c r="G28" s="118"/>
      <c r="H28" s="119"/>
      <c r="I28" s="119"/>
      <c r="J28" s="120"/>
    </row>
  </sheetData>
  <mergeCells count="16">
    <mergeCell ref="B2:E2"/>
    <mergeCell ref="F2:F20"/>
    <mergeCell ref="J2:J13"/>
    <mergeCell ref="A3:A20"/>
    <mergeCell ref="J15:J19"/>
    <mergeCell ref="G20:I21"/>
    <mergeCell ref="A21:F26"/>
    <mergeCell ref="B8:C8"/>
    <mergeCell ref="B6:C6"/>
    <mergeCell ref="G14:I14"/>
    <mergeCell ref="B3:C3"/>
    <mergeCell ref="B4:C4"/>
    <mergeCell ref="B5:E5"/>
    <mergeCell ref="B12:D12"/>
    <mergeCell ref="B10:E10"/>
    <mergeCell ref="B13:C13"/>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K28"/>
  <sheetViews>
    <sheetView workbookViewId="0">
      <selection activeCell="O1" sqref="O1"/>
    </sheetView>
  </sheetViews>
  <sheetFormatPr defaultRowHeight="15" x14ac:dyDescent="0.25"/>
  <cols>
    <col min="1" max="1" width="9.28515625" customWidth="1"/>
    <col min="2" max="2" width="14.7109375" customWidth="1"/>
    <col min="3" max="3" width="18.140625" customWidth="1"/>
    <col min="4" max="4" width="23.7109375" customWidth="1"/>
    <col min="5" max="5" width="25.140625" customWidth="1"/>
    <col min="7" max="7" width="27.7109375" style="27" customWidth="1"/>
    <col min="8" max="8" width="34.140625" style="4" customWidth="1"/>
    <col min="9" max="9" width="29.85546875" style="4" customWidth="1"/>
    <col min="10" max="10" width="14.7109375" customWidth="1"/>
    <col min="11" max="11" width="26.140625" customWidth="1"/>
  </cols>
  <sheetData>
    <row r="1" spans="1:11" ht="26.25" customHeight="1" thickBot="1" x14ac:dyDescent="0.3">
      <c r="A1" s="5"/>
      <c r="B1" s="5"/>
      <c r="C1" s="5"/>
      <c r="D1" s="5"/>
      <c r="E1" s="5"/>
      <c r="F1" s="5"/>
      <c r="G1" s="113"/>
      <c r="H1" s="114"/>
      <c r="I1" s="114"/>
      <c r="J1" s="5"/>
    </row>
    <row r="2" spans="1:11" ht="36" customHeight="1" thickTop="1" x14ac:dyDescent="0.25">
      <c r="A2" s="124"/>
      <c r="B2" s="196" t="s">
        <v>74</v>
      </c>
      <c r="C2" s="197"/>
      <c r="D2" s="197"/>
      <c r="E2" s="198"/>
      <c r="F2" s="199"/>
      <c r="G2" s="53" t="s">
        <v>42</v>
      </c>
      <c r="H2" s="54"/>
      <c r="I2" s="95" t="s">
        <v>43</v>
      </c>
      <c r="J2" s="200"/>
    </row>
    <row r="3" spans="1:11" x14ac:dyDescent="0.25">
      <c r="A3" s="201"/>
      <c r="B3" s="212" t="s">
        <v>44</v>
      </c>
      <c r="C3" s="213"/>
      <c r="D3" s="55"/>
      <c r="E3" s="81">
        <f>'Household Data Points'!F5-'Household Data Points'!F14</f>
        <v>63852</v>
      </c>
      <c r="F3" s="199"/>
      <c r="G3" s="56"/>
      <c r="H3" s="86" t="s">
        <v>45</v>
      </c>
      <c r="I3" s="3">
        <f>E3*0.1</f>
        <v>6385.2000000000007</v>
      </c>
      <c r="J3" s="200"/>
    </row>
    <row r="4" spans="1:11" ht="34.5" customHeight="1" x14ac:dyDescent="0.25">
      <c r="A4" s="201"/>
      <c r="B4" s="214" t="s">
        <v>70</v>
      </c>
      <c r="C4" s="215"/>
      <c r="D4" s="59"/>
      <c r="E4" s="82">
        <f>H23</f>
        <v>2500</v>
      </c>
      <c r="F4" s="199"/>
      <c r="G4" s="79">
        <f>H13</f>
        <v>22716.32</v>
      </c>
      <c r="H4" s="86" t="s">
        <v>107</v>
      </c>
      <c r="I4" s="96">
        <v>3250</v>
      </c>
      <c r="J4" s="200"/>
      <c r="K4" s="107" t="s">
        <v>72</v>
      </c>
    </row>
    <row r="5" spans="1:11" x14ac:dyDescent="0.25">
      <c r="A5" s="201"/>
      <c r="B5" s="216"/>
      <c r="C5" s="217"/>
      <c r="D5" s="217"/>
      <c r="E5" s="218"/>
      <c r="F5" s="199"/>
      <c r="G5" s="99"/>
      <c r="H5" s="87"/>
      <c r="I5" s="87"/>
      <c r="J5" s="200"/>
    </row>
    <row r="6" spans="1:11" x14ac:dyDescent="0.25">
      <c r="A6" s="201"/>
      <c r="B6" s="209" t="s">
        <v>46</v>
      </c>
      <c r="C6" s="210"/>
      <c r="D6" s="58"/>
      <c r="E6" s="83">
        <f>SUM(E3+E4)</f>
        <v>66352</v>
      </c>
      <c r="F6" s="199"/>
      <c r="G6" s="100" t="s">
        <v>47</v>
      </c>
      <c r="H6" s="87"/>
      <c r="I6" s="87"/>
      <c r="J6" s="200"/>
    </row>
    <row r="7" spans="1:11" ht="30" x14ac:dyDescent="0.25">
      <c r="A7" s="201"/>
      <c r="B7" s="57"/>
      <c r="C7" s="71" t="s">
        <v>48</v>
      </c>
      <c r="D7" s="71"/>
      <c r="E7" s="109">
        <f>H19</f>
        <v>12150</v>
      </c>
      <c r="F7" s="199"/>
      <c r="G7" s="99" t="s">
        <v>49</v>
      </c>
      <c r="H7" s="88">
        <v>10000</v>
      </c>
      <c r="I7" s="107" t="s">
        <v>72</v>
      </c>
      <c r="J7" s="200"/>
    </row>
    <row r="8" spans="1:11" x14ac:dyDescent="0.25">
      <c r="A8" s="201"/>
      <c r="B8" s="209" t="s">
        <v>51</v>
      </c>
      <c r="C8" s="210"/>
      <c r="D8" s="61"/>
      <c r="E8" s="83">
        <f>E6-E7</f>
        <v>54202</v>
      </c>
      <c r="F8" s="199"/>
      <c r="G8" s="99" t="s">
        <v>52</v>
      </c>
      <c r="H8" s="88">
        <f>E3*0.1</f>
        <v>6385.2000000000007</v>
      </c>
      <c r="I8" s="107" t="s">
        <v>50</v>
      </c>
      <c r="J8" s="200"/>
    </row>
    <row r="9" spans="1:11" x14ac:dyDescent="0.25">
      <c r="A9" s="201"/>
      <c r="B9" s="165"/>
      <c r="C9" s="166" t="s">
        <v>106</v>
      </c>
      <c r="D9" s="168">
        <f>E8+H16+H17</f>
        <v>62702</v>
      </c>
      <c r="E9" s="167">
        <f>IF(D9&lt;65000,E8,D9)</f>
        <v>54202</v>
      </c>
      <c r="F9" s="199"/>
      <c r="G9" s="99" t="s">
        <v>53</v>
      </c>
      <c r="H9" s="88">
        <v>2500</v>
      </c>
      <c r="I9" s="107" t="s">
        <v>50</v>
      </c>
      <c r="J9" s="200"/>
    </row>
    <row r="10" spans="1:11" x14ac:dyDescent="0.25">
      <c r="A10" s="201"/>
      <c r="B10" s="216"/>
      <c r="C10" s="217"/>
      <c r="D10" s="217"/>
      <c r="E10" s="218"/>
      <c r="F10" s="199"/>
      <c r="G10" s="18" t="s">
        <v>69</v>
      </c>
      <c r="H10" s="89">
        <f>E3*0.06</f>
        <v>3831.12</v>
      </c>
      <c r="I10" s="107" t="s">
        <v>50</v>
      </c>
      <c r="J10" s="200"/>
    </row>
    <row r="11" spans="1:11" ht="75" x14ac:dyDescent="0.25">
      <c r="A11" s="201"/>
      <c r="B11" s="57"/>
      <c r="C11" s="142" t="s">
        <v>123</v>
      </c>
      <c r="D11" s="65">
        <f>IF(G4&gt;'Tax Rates and Bracket'!G16,G4,'Tax Rates and Bracket'!G16)</f>
        <v>22716.32</v>
      </c>
      <c r="E11" s="64" t="s">
        <v>124</v>
      </c>
      <c r="F11" s="199"/>
      <c r="G11" s="99" t="s">
        <v>54</v>
      </c>
      <c r="H11" s="169">
        <f>IF(I4&gt;I3,I4,0)</f>
        <v>0</v>
      </c>
      <c r="I11" s="152" t="s">
        <v>108</v>
      </c>
      <c r="J11" s="200"/>
    </row>
    <row r="12" spans="1:11" ht="15.75" thickBot="1" x14ac:dyDescent="0.3">
      <c r="A12" s="201"/>
      <c r="B12" s="216"/>
      <c r="C12" s="217"/>
      <c r="D12" s="217"/>
      <c r="E12" s="76">
        <f>SUM(D10:D11)</f>
        <v>22716.32</v>
      </c>
      <c r="F12" s="199"/>
      <c r="G12" s="99" t="s">
        <v>55</v>
      </c>
      <c r="H12" s="90">
        <v>0</v>
      </c>
      <c r="I12" s="107" t="s">
        <v>71</v>
      </c>
      <c r="J12" s="200"/>
    </row>
    <row r="13" spans="1:11" ht="22.5" customHeight="1" thickTop="1" x14ac:dyDescent="0.25">
      <c r="A13" s="201"/>
      <c r="B13" s="219" t="s">
        <v>56</v>
      </c>
      <c r="C13" s="220"/>
      <c r="D13" s="66"/>
      <c r="E13" s="83">
        <f>IF(E9-E12&lt;0,0,E9-E12)</f>
        <v>31485.68</v>
      </c>
      <c r="F13" s="199"/>
      <c r="G13" s="99"/>
      <c r="H13" s="160">
        <f>SUM(H7:H12)</f>
        <v>22716.32</v>
      </c>
      <c r="I13" s="88"/>
      <c r="J13" s="200"/>
    </row>
    <row r="14" spans="1:11" x14ac:dyDescent="0.25">
      <c r="A14" s="201"/>
      <c r="B14" s="60" t="s">
        <v>57</v>
      </c>
      <c r="C14" s="67" t="s">
        <v>58</v>
      </c>
      <c r="D14" s="66"/>
      <c r="E14" s="84">
        <f>IF(E13&gt;55901,(((E13-55901)*0.22)+((55900-14651)*0.12)+(14650*0.1)),(((E13-14651)*0.12)+(14650*0.1)))</f>
        <v>3485.1615999999999</v>
      </c>
      <c r="F14" s="199"/>
      <c r="G14" s="121"/>
      <c r="H14" s="121"/>
      <c r="I14" s="121"/>
      <c r="J14" s="120"/>
    </row>
    <row r="15" spans="1:11" x14ac:dyDescent="0.25">
      <c r="A15" s="201"/>
      <c r="B15" s="57"/>
      <c r="C15" s="143" t="s">
        <v>59</v>
      </c>
      <c r="D15" s="63">
        <v>0</v>
      </c>
      <c r="E15" s="69"/>
      <c r="F15" s="199"/>
      <c r="G15" s="100" t="s">
        <v>60</v>
      </c>
      <c r="H15" s="85" t="s">
        <v>126</v>
      </c>
      <c r="I15" s="88"/>
      <c r="J15" s="200"/>
    </row>
    <row r="16" spans="1:11" ht="30" x14ac:dyDescent="0.25">
      <c r="A16" s="201"/>
      <c r="B16" s="68" t="s">
        <v>61</v>
      </c>
      <c r="C16" s="143"/>
      <c r="D16" s="63"/>
      <c r="E16" s="69">
        <f>E14+D15</f>
        <v>3485.1615999999999</v>
      </c>
      <c r="F16" s="199"/>
      <c r="G16" s="18" t="s">
        <v>102</v>
      </c>
      <c r="H16" s="88">
        <f>'Household Data Points'!F16</f>
        <v>6000</v>
      </c>
      <c r="I16" s="74" t="s">
        <v>120</v>
      </c>
      <c r="J16" s="200"/>
    </row>
    <row r="17" spans="1:10" ht="45" x14ac:dyDescent="0.25">
      <c r="A17" s="201"/>
      <c r="B17" s="70"/>
      <c r="C17" s="129" t="s">
        <v>62</v>
      </c>
      <c r="D17" s="72">
        <f>E3*0.08</f>
        <v>5108.16</v>
      </c>
      <c r="E17" s="158" t="s">
        <v>71</v>
      </c>
      <c r="F17" s="199"/>
      <c r="G17" s="99" t="s">
        <v>63</v>
      </c>
      <c r="H17" s="176">
        <v>2500</v>
      </c>
      <c r="I17" s="74" t="s">
        <v>121</v>
      </c>
      <c r="J17" s="200"/>
    </row>
    <row r="18" spans="1:10" ht="47.25" customHeight="1" thickBot="1" x14ac:dyDescent="0.3">
      <c r="A18" s="201"/>
      <c r="B18" s="70"/>
      <c r="C18" s="129" t="s">
        <v>64</v>
      </c>
      <c r="D18" s="75">
        <v>1000</v>
      </c>
      <c r="E18" s="159" t="s">
        <v>105</v>
      </c>
      <c r="F18" s="199"/>
      <c r="G18" s="99" t="s">
        <v>16</v>
      </c>
      <c r="H18" s="108">
        <f>'Household Data Points'!F18</f>
        <v>3650</v>
      </c>
      <c r="I18" s="144" t="s">
        <v>135</v>
      </c>
      <c r="J18" s="200"/>
    </row>
    <row r="19" spans="1:10" ht="30" customHeight="1" thickTop="1" thickBot="1" x14ac:dyDescent="0.3">
      <c r="A19" s="201"/>
      <c r="B19" s="70"/>
      <c r="C19" s="71"/>
      <c r="D19" s="63">
        <f>SUM(D17:D18)</f>
        <v>6108.16</v>
      </c>
      <c r="E19" s="76">
        <f>D19</f>
        <v>6108.16</v>
      </c>
      <c r="F19" s="199"/>
      <c r="G19" s="99"/>
      <c r="H19" s="164">
        <f>SUM(H16:H18)</f>
        <v>12150</v>
      </c>
      <c r="I19" s="87"/>
      <c r="J19" s="200"/>
    </row>
    <row r="20" spans="1:10" ht="33" thickTop="1" thickBot="1" x14ac:dyDescent="0.55000000000000004">
      <c r="A20" s="201"/>
      <c r="B20" s="77" t="s">
        <v>65</v>
      </c>
      <c r="C20" s="78"/>
      <c r="D20" s="78"/>
      <c r="E20" s="163">
        <f>E19-E16</f>
        <v>2622.9983999999999</v>
      </c>
      <c r="F20" s="199"/>
      <c r="G20" s="202" t="s">
        <v>73</v>
      </c>
      <c r="H20" s="203"/>
      <c r="I20" s="204"/>
      <c r="J20" s="122"/>
    </row>
    <row r="21" spans="1:10" ht="32.25" thickTop="1" x14ac:dyDescent="0.5">
      <c r="A21" s="208"/>
      <c r="B21" s="208"/>
      <c r="C21" s="208"/>
      <c r="D21" s="208"/>
      <c r="E21" s="208"/>
      <c r="F21" s="208"/>
      <c r="G21" s="205"/>
      <c r="H21" s="206"/>
      <c r="I21" s="207"/>
      <c r="J21" s="122"/>
    </row>
    <row r="22" spans="1:10" x14ac:dyDescent="0.25">
      <c r="A22" s="208"/>
      <c r="B22" s="208"/>
      <c r="C22" s="208"/>
      <c r="D22" s="208"/>
      <c r="E22" s="208"/>
      <c r="F22" s="208"/>
      <c r="G22" s="101" t="s">
        <v>67</v>
      </c>
      <c r="H22" s="71"/>
      <c r="I22" s="97"/>
      <c r="J22" s="120"/>
    </row>
    <row r="23" spans="1:10" ht="30" x14ac:dyDescent="0.25">
      <c r="A23" s="208"/>
      <c r="B23" s="208"/>
      <c r="C23" s="208"/>
      <c r="D23" s="208"/>
      <c r="E23" s="208"/>
      <c r="F23" s="208"/>
      <c r="G23" s="177" t="s">
        <v>127</v>
      </c>
      <c r="H23" s="91">
        <v>2500</v>
      </c>
      <c r="I23" s="110" t="s">
        <v>50</v>
      </c>
      <c r="J23" s="120"/>
    </row>
    <row r="24" spans="1:10" x14ac:dyDescent="0.25">
      <c r="A24" s="208"/>
      <c r="B24" s="208"/>
      <c r="C24" s="208"/>
      <c r="D24" s="208"/>
      <c r="E24" s="208"/>
      <c r="F24" s="208"/>
      <c r="G24" s="102"/>
      <c r="H24" s="92"/>
      <c r="I24" s="111"/>
      <c r="J24" s="120"/>
    </row>
    <row r="25" spans="1:10" x14ac:dyDescent="0.25">
      <c r="A25" s="208"/>
      <c r="B25" s="208"/>
      <c r="C25" s="208"/>
      <c r="D25" s="208"/>
      <c r="E25" s="208"/>
      <c r="F25" s="208"/>
      <c r="G25" s="177" t="s">
        <v>128</v>
      </c>
      <c r="H25" s="92">
        <f>E20</f>
        <v>2622.9983999999999</v>
      </c>
      <c r="I25" s="111"/>
      <c r="J25" s="120"/>
    </row>
    <row r="26" spans="1:10" ht="15.75" thickBot="1" x14ac:dyDescent="0.3">
      <c r="A26" s="208"/>
      <c r="B26" s="208"/>
      <c r="C26" s="208"/>
      <c r="D26" s="208"/>
      <c r="E26" s="208"/>
      <c r="F26" s="208"/>
      <c r="G26" s="177" t="s">
        <v>129</v>
      </c>
      <c r="H26" s="93">
        <f>H23*1.1</f>
        <v>2750</v>
      </c>
      <c r="I26" s="112" t="s">
        <v>68</v>
      </c>
      <c r="J26" s="120"/>
    </row>
    <row r="27" spans="1:10" ht="24.75" thickTop="1" thickBot="1" x14ac:dyDescent="0.3">
      <c r="A27" s="123"/>
      <c r="B27" s="123"/>
      <c r="C27" s="123"/>
      <c r="D27" s="123"/>
      <c r="E27" s="123"/>
      <c r="F27" s="123"/>
      <c r="G27" s="141" t="s">
        <v>130</v>
      </c>
      <c r="H27" s="94">
        <f>SUM(H25:H26)</f>
        <v>5372.9984000000004</v>
      </c>
      <c r="I27" s="98"/>
      <c r="J27" s="120"/>
    </row>
    <row r="28" spans="1:10" ht="79.5" customHeight="1" thickTop="1" x14ac:dyDescent="0.3">
      <c r="A28" s="115"/>
      <c r="B28" s="116"/>
      <c r="C28" s="115"/>
      <c r="D28" s="117"/>
      <c r="E28" s="115"/>
      <c r="F28" s="115"/>
      <c r="G28" s="118"/>
      <c r="H28" s="119"/>
      <c r="I28" s="119"/>
      <c r="J28" s="120"/>
    </row>
  </sheetData>
  <mergeCells count="15">
    <mergeCell ref="B2:E2"/>
    <mergeCell ref="F2:F20"/>
    <mergeCell ref="J2:J13"/>
    <mergeCell ref="A3:A20"/>
    <mergeCell ref="B3:C3"/>
    <mergeCell ref="B4:C4"/>
    <mergeCell ref="B5:E5"/>
    <mergeCell ref="B6:C6"/>
    <mergeCell ref="B8:C8"/>
    <mergeCell ref="B12:D12"/>
    <mergeCell ref="B13:C13"/>
    <mergeCell ref="J15:J19"/>
    <mergeCell ref="G20:I21"/>
    <mergeCell ref="A21:F26"/>
    <mergeCell ref="B10:E10"/>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K28"/>
  <sheetViews>
    <sheetView workbookViewId="0">
      <selection activeCell="P1" sqref="P1"/>
    </sheetView>
  </sheetViews>
  <sheetFormatPr defaultRowHeight="15" x14ac:dyDescent="0.25"/>
  <cols>
    <col min="2" max="2" width="14.7109375" customWidth="1"/>
    <col min="3" max="3" width="18.140625" customWidth="1"/>
    <col min="4" max="4" width="23.7109375" customWidth="1"/>
    <col min="5" max="5" width="28.7109375" customWidth="1"/>
    <col min="7" max="7" width="27.7109375" style="27" customWidth="1"/>
    <col min="8" max="8" width="32.85546875" style="4" customWidth="1"/>
    <col min="9" max="9" width="29.85546875" style="4" customWidth="1"/>
    <col min="10" max="10" width="6.140625" customWidth="1"/>
    <col min="11" max="11" width="26" customWidth="1"/>
  </cols>
  <sheetData>
    <row r="1" spans="1:11" ht="27.75" customHeight="1" thickBot="1" x14ac:dyDescent="0.3">
      <c r="A1" s="5"/>
      <c r="B1" s="5"/>
      <c r="C1" s="5"/>
      <c r="D1" s="5"/>
      <c r="E1" s="5"/>
      <c r="F1" s="5"/>
      <c r="G1" s="113"/>
      <c r="H1" s="114"/>
      <c r="I1" s="114"/>
      <c r="J1" s="5"/>
    </row>
    <row r="2" spans="1:11" ht="61.5" customHeight="1" thickTop="1" x14ac:dyDescent="0.25">
      <c r="A2" s="124"/>
      <c r="B2" s="196" t="s">
        <v>76</v>
      </c>
      <c r="C2" s="197"/>
      <c r="D2" s="197"/>
      <c r="E2" s="198"/>
      <c r="F2" s="199"/>
      <c r="G2" s="53" t="s">
        <v>42</v>
      </c>
      <c r="H2" s="54"/>
      <c r="I2" s="95" t="s">
        <v>43</v>
      </c>
      <c r="J2" s="200"/>
    </row>
    <row r="3" spans="1:11" x14ac:dyDescent="0.25">
      <c r="A3" s="201"/>
      <c r="B3" s="212" t="s">
        <v>44</v>
      </c>
      <c r="C3" s="213"/>
      <c r="D3" s="55"/>
      <c r="E3" s="81">
        <f>'Household Data Points'!F5+'Household Data Points'!F6-'Household Data Points'!F14-'Household Data Points'!F15</f>
        <v>63852</v>
      </c>
      <c r="F3" s="199"/>
      <c r="G3" s="56"/>
      <c r="H3" s="86" t="s">
        <v>45</v>
      </c>
      <c r="I3" s="3">
        <f>E3*0.1</f>
        <v>6385.2000000000007</v>
      </c>
      <c r="J3" s="200"/>
    </row>
    <row r="4" spans="1:11" ht="34.5" customHeight="1" x14ac:dyDescent="0.25">
      <c r="A4" s="201"/>
      <c r="B4" s="214" t="s">
        <v>70</v>
      </c>
      <c r="C4" s="215"/>
      <c r="D4" s="59"/>
      <c r="E4" s="82">
        <f>H23</f>
        <v>2500</v>
      </c>
      <c r="F4" s="199"/>
      <c r="G4" s="79">
        <f>H13</f>
        <v>22716.32</v>
      </c>
      <c r="H4" s="86" t="s">
        <v>107</v>
      </c>
      <c r="I4" s="96">
        <v>3250</v>
      </c>
      <c r="J4" s="200"/>
      <c r="K4" s="107" t="s">
        <v>72</v>
      </c>
    </row>
    <row r="5" spans="1:11" x14ac:dyDescent="0.25">
      <c r="A5" s="201"/>
      <c r="B5" s="216"/>
      <c r="C5" s="217"/>
      <c r="D5" s="217"/>
      <c r="E5" s="218"/>
      <c r="F5" s="199"/>
      <c r="G5" s="99"/>
      <c r="H5" s="87"/>
      <c r="I5" s="87"/>
      <c r="J5" s="200"/>
    </row>
    <row r="6" spans="1:11" x14ac:dyDescent="0.25">
      <c r="A6" s="201"/>
      <c r="B6" s="209" t="s">
        <v>46</v>
      </c>
      <c r="C6" s="210"/>
      <c r="D6" s="58"/>
      <c r="E6" s="83">
        <f>SUM(E3+E4)</f>
        <v>66352</v>
      </c>
      <c r="F6" s="199"/>
      <c r="G6" s="100" t="s">
        <v>47</v>
      </c>
      <c r="H6" s="87"/>
      <c r="I6" s="87"/>
      <c r="J6" s="200"/>
    </row>
    <row r="7" spans="1:11" ht="30" x14ac:dyDescent="0.25">
      <c r="A7" s="201"/>
      <c r="B7" s="57"/>
      <c r="C7" s="71" t="s">
        <v>48</v>
      </c>
      <c r="D7" s="71"/>
      <c r="E7" s="80">
        <f>H19</f>
        <v>12150</v>
      </c>
      <c r="F7" s="199"/>
      <c r="G7" s="99" t="s">
        <v>49</v>
      </c>
      <c r="H7" s="88">
        <v>10000</v>
      </c>
      <c r="I7" s="107" t="s">
        <v>72</v>
      </c>
      <c r="J7" s="200"/>
    </row>
    <row r="8" spans="1:11" x14ac:dyDescent="0.25">
      <c r="A8" s="201"/>
      <c r="B8" s="209" t="s">
        <v>51</v>
      </c>
      <c r="C8" s="210"/>
      <c r="D8" s="61"/>
      <c r="E8" s="83">
        <f>E6-E7</f>
        <v>54202</v>
      </c>
      <c r="F8" s="199"/>
      <c r="G8" s="99" t="s">
        <v>52</v>
      </c>
      <c r="H8" s="88">
        <f>E3*0.1</f>
        <v>6385.2000000000007</v>
      </c>
      <c r="I8" s="107" t="s">
        <v>50</v>
      </c>
      <c r="J8" s="200"/>
    </row>
    <row r="9" spans="1:11" x14ac:dyDescent="0.25">
      <c r="A9" s="201"/>
      <c r="B9" s="165"/>
      <c r="C9" s="166" t="s">
        <v>106</v>
      </c>
      <c r="D9" s="168">
        <f>E8+H16+H17</f>
        <v>62702</v>
      </c>
      <c r="E9" s="167">
        <f>IF(D9&lt;104000,E8,D9)</f>
        <v>54202</v>
      </c>
      <c r="F9" s="199"/>
      <c r="G9" s="99" t="s">
        <v>53</v>
      </c>
      <c r="H9" s="88">
        <v>2500</v>
      </c>
      <c r="I9" s="107" t="s">
        <v>50</v>
      </c>
      <c r="J9" s="200"/>
    </row>
    <row r="10" spans="1:11" x14ac:dyDescent="0.25">
      <c r="A10" s="201"/>
      <c r="B10" s="216"/>
      <c r="C10" s="217"/>
      <c r="D10" s="217"/>
      <c r="E10" s="218"/>
      <c r="F10" s="199"/>
      <c r="G10" s="18" t="s">
        <v>69</v>
      </c>
      <c r="H10" s="89">
        <f>E3*0.06</f>
        <v>3831.12</v>
      </c>
      <c r="I10" s="107" t="s">
        <v>50</v>
      </c>
      <c r="J10" s="200"/>
    </row>
    <row r="11" spans="1:11" ht="75" x14ac:dyDescent="0.25">
      <c r="A11" s="201"/>
      <c r="B11" s="57"/>
      <c r="C11" s="142" t="s">
        <v>131</v>
      </c>
      <c r="D11" s="65">
        <f>IF((G4&gt;'Tax Rates and Bracket'!G15),G4,'Tax Rates and Bracket'!G15)</f>
        <v>25900</v>
      </c>
      <c r="E11" s="64" t="s">
        <v>132</v>
      </c>
      <c r="F11" s="199"/>
      <c r="G11" s="99" t="s">
        <v>54</v>
      </c>
      <c r="H11" s="169">
        <f>IF(I4&gt;I3,I4,0)</f>
        <v>0</v>
      </c>
      <c r="I11" s="152" t="s">
        <v>108</v>
      </c>
      <c r="J11" s="200"/>
    </row>
    <row r="12" spans="1:11" ht="15.75" thickBot="1" x14ac:dyDescent="0.3">
      <c r="A12" s="201"/>
      <c r="B12" s="216"/>
      <c r="C12" s="217"/>
      <c r="D12" s="217"/>
      <c r="E12" s="76">
        <f>SUM(D10:D11)</f>
        <v>25900</v>
      </c>
      <c r="F12" s="199"/>
      <c r="G12" s="99" t="s">
        <v>55</v>
      </c>
      <c r="H12" s="90">
        <v>0</v>
      </c>
      <c r="I12" s="107" t="s">
        <v>71</v>
      </c>
      <c r="J12" s="200"/>
    </row>
    <row r="13" spans="1:11" ht="22.5" customHeight="1" thickTop="1" x14ac:dyDescent="0.25">
      <c r="A13" s="201"/>
      <c r="B13" s="219" t="s">
        <v>56</v>
      </c>
      <c r="C13" s="220"/>
      <c r="D13" s="66"/>
      <c r="E13" s="83">
        <f>IF(E9-E12&lt;0,0,E9-E12)</f>
        <v>28302</v>
      </c>
      <c r="F13" s="199"/>
      <c r="G13" s="99"/>
      <c r="H13" s="160">
        <f>SUM(H7:H12)</f>
        <v>22716.32</v>
      </c>
      <c r="I13" s="88"/>
      <c r="J13" s="200"/>
    </row>
    <row r="14" spans="1:11" x14ac:dyDescent="0.25">
      <c r="A14" s="201"/>
      <c r="B14" s="60" t="s">
        <v>57</v>
      </c>
      <c r="C14" s="67" t="s">
        <v>58</v>
      </c>
      <c r="D14" s="66"/>
      <c r="E14" s="84">
        <f>IF(E13&gt;83551,(((E13-83551)*0.22)+((83550-20551)*0.12)+(20550*0.1)),(((E13-20551)*0.12)+(20550*0.1)))</f>
        <v>2985.12</v>
      </c>
      <c r="F14" s="199"/>
      <c r="G14" s="121"/>
      <c r="H14" s="121"/>
      <c r="I14" s="121"/>
      <c r="J14" s="120"/>
    </row>
    <row r="15" spans="1:11" x14ac:dyDescent="0.25">
      <c r="A15" s="201"/>
      <c r="B15" s="57"/>
      <c r="C15" s="143" t="s">
        <v>59</v>
      </c>
      <c r="D15" s="63">
        <v>0</v>
      </c>
      <c r="E15" s="69"/>
      <c r="F15" s="199"/>
      <c r="G15" s="100" t="s">
        <v>60</v>
      </c>
      <c r="H15" s="85" t="s">
        <v>126</v>
      </c>
      <c r="I15" s="88"/>
      <c r="J15" s="200"/>
    </row>
    <row r="16" spans="1:11" ht="45" x14ac:dyDescent="0.25">
      <c r="A16" s="201"/>
      <c r="B16" s="68" t="s">
        <v>61</v>
      </c>
      <c r="C16" s="143"/>
      <c r="D16" s="63"/>
      <c r="E16" s="69">
        <f>E14+D15</f>
        <v>2985.12</v>
      </c>
      <c r="F16" s="199"/>
      <c r="G16" s="18" t="s">
        <v>102</v>
      </c>
      <c r="H16" s="88">
        <f>'Household Data Points'!F16+'Household Data Points'!F17</f>
        <v>6000</v>
      </c>
      <c r="I16" s="74" t="s">
        <v>125</v>
      </c>
      <c r="J16" s="200"/>
    </row>
    <row r="17" spans="1:10" ht="45" x14ac:dyDescent="0.25">
      <c r="A17" s="201"/>
      <c r="B17" s="70"/>
      <c r="C17" s="129" t="s">
        <v>62</v>
      </c>
      <c r="D17" s="72">
        <f>E3*0.08</f>
        <v>5108.16</v>
      </c>
      <c r="E17" s="158" t="s">
        <v>71</v>
      </c>
      <c r="F17" s="199"/>
      <c r="G17" s="99" t="s">
        <v>63</v>
      </c>
      <c r="H17" s="176">
        <v>2500</v>
      </c>
      <c r="I17" s="74" t="s">
        <v>121</v>
      </c>
      <c r="J17" s="200"/>
    </row>
    <row r="18" spans="1:10" ht="57" customHeight="1" thickBot="1" x14ac:dyDescent="0.3">
      <c r="A18" s="201"/>
      <c r="B18" s="70"/>
      <c r="C18" s="129" t="s">
        <v>64</v>
      </c>
      <c r="D18" s="75">
        <v>1000</v>
      </c>
      <c r="E18" s="159" t="s">
        <v>104</v>
      </c>
      <c r="F18" s="199"/>
      <c r="G18" s="99" t="s">
        <v>16</v>
      </c>
      <c r="H18" s="90">
        <f>'Household Data Points'!F18+'Household Data Points'!F19</f>
        <v>3650</v>
      </c>
      <c r="I18" s="144" t="s">
        <v>135</v>
      </c>
      <c r="J18" s="200"/>
    </row>
    <row r="19" spans="1:10" ht="27.75" thickTop="1" thickBot="1" x14ac:dyDescent="0.3">
      <c r="A19" s="201"/>
      <c r="B19" s="70"/>
      <c r="C19" s="71"/>
      <c r="D19" s="63">
        <f>SUM(D17:D18)</f>
        <v>6108.16</v>
      </c>
      <c r="E19" s="76">
        <f>D19</f>
        <v>6108.16</v>
      </c>
      <c r="F19" s="199"/>
      <c r="G19" s="99"/>
      <c r="H19" s="161">
        <f>SUM(H16:H18)</f>
        <v>12150</v>
      </c>
      <c r="I19" s="87"/>
      <c r="J19" s="200"/>
    </row>
    <row r="20" spans="1:10" ht="33" thickTop="1" thickBot="1" x14ac:dyDescent="0.55000000000000004">
      <c r="A20" s="201"/>
      <c r="B20" s="77" t="s">
        <v>65</v>
      </c>
      <c r="C20" s="78"/>
      <c r="D20" s="78"/>
      <c r="E20" s="163">
        <f>E19-E16</f>
        <v>3123.04</v>
      </c>
      <c r="F20" s="199"/>
      <c r="G20" s="202" t="s">
        <v>81</v>
      </c>
      <c r="H20" s="203"/>
      <c r="I20" s="204"/>
      <c r="J20" s="122"/>
    </row>
    <row r="21" spans="1:10" ht="32.25" thickTop="1" x14ac:dyDescent="0.5">
      <c r="A21" s="208"/>
      <c r="B21" s="208"/>
      <c r="C21" s="208"/>
      <c r="D21" s="208"/>
      <c r="E21" s="208"/>
      <c r="F21" s="208"/>
      <c r="G21" s="205"/>
      <c r="H21" s="206"/>
      <c r="I21" s="207"/>
      <c r="J21" s="122"/>
    </row>
    <row r="22" spans="1:10" x14ac:dyDescent="0.25">
      <c r="A22" s="208"/>
      <c r="B22" s="208"/>
      <c r="C22" s="208"/>
      <c r="D22" s="208"/>
      <c r="E22" s="208"/>
      <c r="F22" s="208"/>
      <c r="G22" s="101" t="s">
        <v>67</v>
      </c>
      <c r="H22" s="71"/>
      <c r="I22" s="97"/>
      <c r="J22" s="120"/>
    </row>
    <row r="23" spans="1:10" ht="30" x14ac:dyDescent="0.25">
      <c r="A23" s="208"/>
      <c r="B23" s="208"/>
      <c r="C23" s="208"/>
      <c r="D23" s="208"/>
      <c r="E23" s="208"/>
      <c r="F23" s="208"/>
      <c r="G23" s="177" t="s">
        <v>127</v>
      </c>
      <c r="H23" s="91">
        <v>2500</v>
      </c>
      <c r="I23" s="110" t="s">
        <v>50</v>
      </c>
      <c r="J23" s="120"/>
    </row>
    <row r="24" spans="1:10" x14ac:dyDescent="0.25">
      <c r="A24" s="208"/>
      <c r="B24" s="208"/>
      <c r="C24" s="208"/>
      <c r="D24" s="208"/>
      <c r="E24" s="208"/>
      <c r="F24" s="208"/>
      <c r="G24" s="102"/>
      <c r="H24" s="92"/>
      <c r="I24" s="111"/>
      <c r="J24" s="120"/>
    </row>
    <row r="25" spans="1:10" x14ac:dyDescent="0.25">
      <c r="A25" s="208"/>
      <c r="B25" s="208"/>
      <c r="C25" s="208"/>
      <c r="D25" s="208"/>
      <c r="E25" s="208"/>
      <c r="F25" s="208"/>
      <c r="G25" s="177" t="s">
        <v>128</v>
      </c>
      <c r="H25" s="92">
        <f>E20</f>
        <v>3123.04</v>
      </c>
      <c r="I25" s="111"/>
      <c r="J25" s="120"/>
    </row>
    <row r="26" spans="1:10" ht="15.75" thickBot="1" x14ac:dyDescent="0.3">
      <c r="A26" s="208"/>
      <c r="B26" s="208"/>
      <c r="C26" s="208"/>
      <c r="D26" s="208"/>
      <c r="E26" s="208"/>
      <c r="F26" s="208"/>
      <c r="G26" s="177" t="s">
        <v>129</v>
      </c>
      <c r="H26" s="93">
        <f>H23*1.1</f>
        <v>2750</v>
      </c>
      <c r="I26" s="112" t="s">
        <v>68</v>
      </c>
      <c r="J26" s="120"/>
    </row>
    <row r="27" spans="1:10" ht="24.75" thickTop="1" thickBot="1" x14ac:dyDescent="0.3">
      <c r="A27" s="123"/>
      <c r="B27" s="123"/>
      <c r="C27" s="123"/>
      <c r="D27" s="123"/>
      <c r="E27" s="123"/>
      <c r="F27" s="123"/>
      <c r="G27" s="141" t="s">
        <v>130</v>
      </c>
      <c r="H27" s="94">
        <f>SUM(H25:H26)</f>
        <v>5873.04</v>
      </c>
      <c r="I27" s="98"/>
      <c r="J27" s="120"/>
    </row>
    <row r="28" spans="1:10" ht="19.5" thickTop="1" x14ac:dyDescent="0.3">
      <c r="A28" s="115"/>
      <c r="B28" s="116"/>
      <c r="C28" s="115"/>
      <c r="D28" s="117"/>
      <c r="E28" s="115"/>
      <c r="F28" s="115"/>
      <c r="G28" s="118"/>
      <c r="H28" s="119"/>
      <c r="I28" s="119"/>
      <c r="J28" s="120"/>
    </row>
  </sheetData>
  <mergeCells count="15">
    <mergeCell ref="B2:E2"/>
    <mergeCell ref="F2:F20"/>
    <mergeCell ref="J2:J13"/>
    <mergeCell ref="A3:A20"/>
    <mergeCell ref="B3:C3"/>
    <mergeCell ref="B4:C4"/>
    <mergeCell ref="B5:E5"/>
    <mergeCell ref="B6:C6"/>
    <mergeCell ref="B8:C8"/>
    <mergeCell ref="B12:D12"/>
    <mergeCell ref="B13:C13"/>
    <mergeCell ref="J15:J19"/>
    <mergeCell ref="G20:I21"/>
    <mergeCell ref="A21:F26"/>
    <mergeCell ref="B10:E10"/>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Instructions</vt:lpstr>
      <vt:lpstr>Household Data Points</vt:lpstr>
      <vt:lpstr>Tax Rates and Bracket</vt:lpstr>
      <vt:lpstr>How Are Taxes Calculated</vt:lpstr>
      <vt:lpstr>Single Tax Payer</vt:lpstr>
      <vt:lpstr>Head of Household</vt:lpstr>
      <vt:lpstr>Married Filing Joint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Gonzalez, Lawrence</dc:creator>
  <cp:lastModifiedBy>Gonzalez, Lawrence</cp:lastModifiedBy>
  <cp:lastPrinted>2019-10-09T19:44:11Z</cp:lastPrinted>
  <dcterms:created xsi:type="dcterms:W3CDTF">2019-06-06T14:31:41Z</dcterms:created>
  <dcterms:modified xsi:type="dcterms:W3CDTF">2021-11-27T22:50:12Z</dcterms:modified>
</cp:coreProperties>
</file>